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E00FBF09-7150-44BA-B55D-F803DE4FF0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ad me" sheetId="1" r:id="rId1"/>
    <sheet name="Requirements" sheetId="2" r:id="rId2"/>
    <sheet name="Scoring summary" sheetId="3" r:id="rId3"/>
  </sheets>
  <definedNames>
    <definedName name="_xlnm._FilterDatabase" localSheetId="1" hidden="1">Requirements!$A$4:$P$52</definedName>
    <definedName name="_xlnm.Print_Titles" localSheetId="1">Requirements!$4:$4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3" l="1"/>
  <c r="C10" i="3"/>
  <c r="B10" i="3"/>
  <c r="D9" i="3"/>
  <c r="D5" i="3"/>
  <c r="C5" i="3"/>
  <c r="C9" i="3" s="1"/>
  <c r="B5" i="3"/>
  <c r="B9" i="3" s="1"/>
  <c r="O52" i="2"/>
  <c r="N52" i="2"/>
  <c r="M52" i="2"/>
  <c r="I52" i="2"/>
  <c r="O51" i="2"/>
  <c r="N51" i="2"/>
  <c r="M51" i="2"/>
  <c r="I51" i="2"/>
  <c r="O50" i="2"/>
  <c r="N50" i="2"/>
  <c r="M50" i="2"/>
  <c r="I50" i="2"/>
  <c r="O49" i="2"/>
  <c r="N49" i="2"/>
  <c r="M49" i="2"/>
  <c r="I49" i="2"/>
  <c r="O48" i="2"/>
  <c r="N48" i="2"/>
  <c r="M48" i="2"/>
  <c r="I48" i="2"/>
  <c r="O47" i="2"/>
  <c r="N47" i="2"/>
  <c r="M47" i="2"/>
  <c r="I47" i="2"/>
  <c r="O46" i="2"/>
  <c r="D21" i="3" s="1"/>
  <c r="N46" i="2"/>
  <c r="M46" i="2"/>
  <c r="I46" i="2"/>
  <c r="O45" i="2"/>
  <c r="N45" i="2"/>
  <c r="M45" i="2"/>
  <c r="I45" i="2"/>
  <c r="O44" i="2"/>
  <c r="N44" i="2"/>
  <c r="M44" i="2"/>
  <c r="I44" i="2"/>
  <c r="O43" i="2"/>
  <c r="N43" i="2"/>
  <c r="M43" i="2"/>
  <c r="I43" i="2"/>
  <c r="O42" i="2"/>
  <c r="N42" i="2"/>
  <c r="M42" i="2"/>
  <c r="I42" i="2"/>
  <c r="O41" i="2"/>
  <c r="N41" i="2"/>
  <c r="M41" i="2"/>
  <c r="I41" i="2"/>
  <c r="O40" i="2"/>
  <c r="N40" i="2"/>
  <c r="M40" i="2"/>
  <c r="I40" i="2"/>
  <c r="O39" i="2"/>
  <c r="N39" i="2"/>
  <c r="M39" i="2"/>
  <c r="I39" i="2"/>
  <c r="O38" i="2"/>
  <c r="N38" i="2"/>
  <c r="M38" i="2"/>
  <c r="I38" i="2"/>
  <c r="O37" i="2"/>
  <c r="N37" i="2"/>
  <c r="M37" i="2"/>
  <c r="I37" i="2"/>
  <c r="O36" i="2"/>
  <c r="D19" i="3" s="1"/>
  <c r="N36" i="2"/>
  <c r="M36" i="2"/>
  <c r="I36" i="2"/>
  <c r="O35" i="2"/>
  <c r="N35" i="2"/>
  <c r="M35" i="2"/>
  <c r="I35" i="2"/>
  <c r="O34" i="2"/>
  <c r="N34" i="2"/>
  <c r="M34" i="2"/>
  <c r="I34" i="2"/>
  <c r="O33" i="2"/>
  <c r="N33" i="2"/>
  <c r="M33" i="2"/>
  <c r="I33" i="2"/>
  <c r="O32" i="2"/>
  <c r="N32" i="2"/>
  <c r="M32" i="2"/>
  <c r="I32" i="2"/>
  <c r="O31" i="2"/>
  <c r="N31" i="2"/>
  <c r="M31" i="2"/>
  <c r="I31" i="2"/>
  <c r="O30" i="2"/>
  <c r="N30" i="2"/>
  <c r="M30" i="2"/>
  <c r="I30" i="2"/>
  <c r="O29" i="2"/>
  <c r="N29" i="2"/>
  <c r="M29" i="2"/>
  <c r="I29" i="2"/>
  <c r="O28" i="2"/>
  <c r="N28" i="2"/>
  <c r="M28" i="2"/>
  <c r="I28" i="2"/>
  <c r="O27" i="2"/>
  <c r="N27" i="2"/>
  <c r="M27" i="2"/>
  <c r="I27" i="2"/>
  <c r="O26" i="2"/>
  <c r="N26" i="2"/>
  <c r="M26" i="2"/>
  <c r="I26" i="2"/>
  <c r="O25" i="2"/>
  <c r="N25" i="2"/>
  <c r="M25" i="2"/>
  <c r="B17" i="3" s="1"/>
  <c r="I25" i="2"/>
  <c r="O24" i="2"/>
  <c r="N24" i="2"/>
  <c r="M24" i="2"/>
  <c r="I24" i="2"/>
  <c r="O23" i="2"/>
  <c r="N23" i="2"/>
  <c r="M23" i="2"/>
  <c r="I23" i="2"/>
  <c r="O22" i="2"/>
  <c r="N22" i="2"/>
  <c r="M22" i="2"/>
  <c r="I22" i="2"/>
  <c r="O21" i="2"/>
  <c r="N21" i="2"/>
  <c r="M21" i="2"/>
  <c r="I21" i="2"/>
  <c r="O20" i="2"/>
  <c r="N20" i="2"/>
  <c r="M20" i="2"/>
  <c r="I20" i="2"/>
  <c r="O19" i="2"/>
  <c r="N19" i="2"/>
  <c r="M19" i="2"/>
  <c r="I19" i="2"/>
  <c r="O18" i="2"/>
  <c r="N18" i="2"/>
  <c r="M18" i="2"/>
  <c r="I18" i="2"/>
  <c r="O17" i="2"/>
  <c r="N17" i="2"/>
  <c r="M17" i="2"/>
  <c r="I17" i="2"/>
  <c r="O16" i="2"/>
  <c r="N16" i="2"/>
  <c r="M16" i="2"/>
  <c r="I16" i="2"/>
  <c r="O15" i="2"/>
  <c r="N15" i="2"/>
  <c r="M15" i="2"/>
  <c r="I15" i="2"/>
  <c r="O14" i="2"/>
  <c r="N14" i="2"/>
  <c r="M14" i="2"/>
  <c r="I14" i="2"/>
  <c r="O13" i="2"/>
  <c r="N13" i="2"/>
  <c r="M13" i="2"/>
  <c r="I13" i="2"/>
  <c r="O12" i="2"/>
  <c r="N12" i="2"/>
  <c r="M12" i="2"/>
  <c r="I12" i="2"/>
  <c r="O11" i="2"/>
  <c r="N11" i="2"/>
  <c r="M11" i="2"/>
  <c r="I11" i="2"/>
  <c r="O10" i="2"/>
  <c r="N10" i="2"/>
  <c r="M10" i="2"/>
  <c r="I10" i="2"/>
  <c r="O9" i="2"/>
  <c r="N9" i="2"/>
  <c r="M9" i="2"/>
  <c r="I9" i="2"/>
  <c r="O8" i="2"/>
  <c r="N8" i="2"/>
  <c r="M8" i="2"/>
  <c r="I8" i="2"/>
  <c r="O7" i="2"/>
  <c r="N7" i="2"/>
  <c r="M7" i="2"/>
  <c r="I7" i="2"/>
  <c r="O6" i="2"/>
  <c r="N6" i="2"/>
  <c r="C6" i="3" s="1"/>
  <c r="M6" i="2"/>
  <c r="I6" i="2"/>
  <c r="B7" i="3" s="1"/>
  <c r="B8" i="3" s="1"/>
  <c r="I5" i="2"/>
  <c r="O5" i="2" s="1"/>
  <c r="O4" i="2"/>
  <c r="N4" i="2"/>
  <c r="M4" i="2"/>
  <c r="L4" i="2"/>
  <c r="K4" i="2"/>
  <c r="J4" i="2"/>
  <c r="D6" i="3" l="1"/>
  <c r="D22" i="3"/>
  <c r="C7" i="3"/>
  <c r="C8" i="3" s="1"/>
  <c r="C14" i="3"/>
  <c r="B6" i="3"/>
  <c r="C11" i="3"/>
  <c r="B15" i="3"/>
  <c r="D17" i="3"/>
  <c r="C20" i="3"/>
  <c r="C15" i="3"/>
  <c r="B18" i="3"/>
  <c r="D20" i="3"/>
  <c r="D7" i="3"/>
  <c r="D8" i="3" s="1"/>
  <c r="D11" i="3" s="1"/>
  <c r="N5" i="2"/>
  <c r="D15" i="3"/>
  <c r="C18" i="3"/>
  <c r="B21" i="3"/>
  <c r="M5" i="2"/>
  <c r="B16" i="3"/>
  <c r="D18" i="3"/>
  <c r="C21" i="3"/>
  <c r="C16" i="3"/>
  <c r="B19" i="3"/>
  <c r="B14" i="3"/>
  <c r="D16" i="3"/>
  <c r="C19" i="3"/>
  <c r="B22" i="3"/>
  <c r="C22" i="3"/>
  <c r="D14" i="3"/>
  <c r="C17" i="3"/>
  <c r="B20" i="3"/>
  <c r="B11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Creodata</author>
  </authors>
  <commentList>
    <comment ref="B25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Default 0-5 scale; see the scoring guide on the Read me sheet.</t>
        </r>
      </text>
    </comment>
  </commentList>
</comments>
</file>

<file path=xl/sharedStrings.xml><?xml version="1.0" encoding="utf-8"?>
<sst xmlns="http://schemas.openxmlformats.org/spreadsheetml/2006/main" count="408" uniqueCount="316">
  <si>
    <t>AML Vendor RFP Checklist and Scoring Template: Kenya</t>
  </si>
  <si>
    <t>Version 1.0, September 2026</t>
  </si>
  <si>
    <t>Published by Creodata Solutions, a Nairobi-based vendor of AML compliance software. The criteria are vendor-neutral: use them to compare any supplier, including us.</t>
  </si>
  <si>
    <t>Guide to using this checklist: https://www.creodata.com/blog/aml-vendor-rfp-checklist-kenya/</t>
  </si>
  <si>
    <t>How to use it</t>
  </si>
  <si>
    <t>1. On the Scoring summary sheet, type your shortlisted vendors' names in the yellow cells B4 to D4.</t>
  </si>
  <si>
    <t>2. On the Requirements sheet, review each Priority (Must, Should or Could). Change it, or type a number in Weight override to set your own weight.</t>
  </si>
  <si>
    <t>3. Delete requirements that do not apply. To add one, insert a row inside the table and copy the formulas in columns I and M to O, so the summary includes it.</t>
  </si>
  <si>
    <t>4. Send the Ask the vendor and Evidence to request columns to vendors as your RFP questions.</t>
  </si>
  <si>
    <t>5. After demos and evidence review, score each vendor from 0 to 5 per requirement, using the scale below.</t>
  </si>
  <si>
    <t>6. Read the results on the Scoring summary sheet: weighted score, coverage, Must-haves scored below the red-flag threshold, and the score by area.</t>
  </si>
  <si>
    <t>Legend</t>
  </si>
  <si>
    <t>Yellow cell, blue text: your input.</t>
  </si>
  <si>
    <t>Black text: formula. Do not overwrite.</t>
  </si>
  <si>
    <t>Grey row: worked example, not counted in any total.</t>
  </si>
  <si>
    <t>Scoring scale</t>
  </si>
  <si>
    <t>0 = Not available.</t>
  </si>
  <si>
    <t>1 = Roadmap only, or needs custom development.</t>
  </si>
  <si>
    <t>2 = Partly meets the requirement; needs a workaround.</t>
  </si>
  <si>
    <t>3 = Meets the requirement with configuration.</t>
  </si>
  <si>
    <t>4 = Meets the requirement fully, out of the box.</t>
  </si>
  <si>
    <t>5 = Exceeds the requirement, and the vendor has shown evidence from production.</t>
  </si>
  <si>
    <t>Check requirements against the current sources</t>
  </si>
  <si>
    <t>Proceeds of Crime and Anti-Money Laundering Act, 2009 and its regulations: Kenya Law, kenyalaw.org</t>
  </si>
  <si>
    <t>Financial Reporting Centre guidance, circulars and goAML: frc.go.ke</t>
  </si>
  <si>
    <t>Central Bank of Kenya prudential guidelines: centralbank.go.ke</t>
  </si>
  <si>
    <t>Sacco Societies Regulatory Authority: sasra.go.ke</t>
  </si>
  <si>
    <t>Office of the Data Protection Commissioner: odpc.go.ke</t>
  </si>
  <si>
    <t>FATF Recommendations: fatf-gafi.org</t>
  </si>
  <si>
    <t>This template is not legal advice. Laws and regulator guidance change: confirm current requirements before you issue an RFP.</t>
  </si>
  <si>
    <t>AML vendor RFP checklist: requirements and scores</t>
  </si>
  <si>
    <t>Yellow cells are yours to fill in: Priority, an optional Weight override, a 0-5 score per vendor and Notes. Columns I and M-O are formulas. Row 5 is a worked example and is not counted.</t>
  </si>
  <si>
    <t>ID</t>
  </si>
  <si>
    <t>Area</t>
  </si>
  <si>
    <t>Requirement</t>
  </si>
  <si>
    <t>Why it matters in Kenya</t>
  </si>
  <si>
    <t>Ask the vendor</t>
  </si>
  <si>
    <t>Evidence to request</t>
  </si>
  <si>
    <t>Priority</t>
  </si>
  <si>
    <t>Weight override</t>
  </si>
  <si>
    <t>Weight used</t>
  </si>
  <si>
    <t>Notes</t>
  </si>
  <si>
    <t>EX</t>
  </si>
  <si>
    <t>Example (not counted)</t>
  </si>
  <si>
    <t>Example: screens new customers against sanctions lists in real time during onboarding</t>
  </si>
  <si>
    <t>Shows the expected format: a short reason tied to Kenyan practice.</t>
  </si>
  <si>
    <t>Shows the expected format: one direct question a vendor must answer.</t>
  </si>
  <si>
    <t>What proof to ask for</t>
  </si>
  <si>
    <t>Must</t>
  </si>
  <si>
    <t>Scores: 0 = not available ... 5 = exceeds, proven in production</t>
  </si>
  <si>
    <t>R1.1</t>
  </si>
  <si>
    <t>1. Regulatory fit (Kenya)</t>
  </si>
  <si>
    <t>Files STRs, CTRs and the other report types the FRC accepts as goAML XML that passes the FRC's schema validation</t>
  </si>
  <si>
    <t>Every reporting institution files with the Financial Reporting Centre (FRC) through goAML. A rejected batch is a late filing.</t>
  </si>
  <si>
    <t>Show a validated goAML XML file for an STR and a CTR. How do you ship FRC schema or code-list changes, and how fast?</t>
  </si>
  <si>
    <t>Sample XML files, validation output, release notes for the last FRC change</t>
  </si>
  <si>
    <t>R1.2</t>
  </si>
  <si>
    <t>Tracks each report against its statutory deadline and escalates before the deadline is missed</t>
  </si>
  <si>
    <t>POCAMLA sets deadlines for suspicious and cash transaction reports, and examiners test timeliness.</t>
  </si>
  <si>
    <t>Where does an analyst see time-to-deadline for each draft report, and who is alerted before a breach?</t>
  </si>
  <si>
    <t>Live demo of the deadline view and escalation rules</t>
  </si>
  <si>
    <t>R1.3</t>
  </si>
  <si>
    <t>Screens against the UN Security Council Consolidated List and Kenya's domestic designations, applying new designations promptly</t>
  </si>
  <si>
    <t>Targeted financial sanctions require the funds of designated persons to be frozen without delay (FATF Recommendations 6 and 7).</t>
  </si>
  <si>
    <t>How long does it take from a new UN or domestic designation to rescreening of our whole customer base? Show the log.</t>
  </si>
  <si>
    <t>List-update and rescreening logs for a recent designation</t>
  </si>
  <si>
    <t>R1.4</t>
  </si>
  <si>
    <t>Identifies domestic and foreign politically exposed persons (PEPs), their family members and close associates</t>
  </si>
  <si>
    <t>PEP relationships need enhanced due diligence, including source of funds and senior management approval.</t>
  </si>
  <si>
    <t>What data covers Kenyan domestic PEPs, how often is it refreshed, and what does it cost?</t>
  </si>
  <si>
    <t>Coverage figures for Kenya; data provider contract terms</t>
  </si>
  <si>
    <t>R1.5</t>
  </si>
  <si>
    <t>Captures, links and screens the beneficial owners of legal-entity customers</t>
  </si>
  <si>
    <t>Legal-entity customers must be understood down to the natural persons who own or control them.</t>
  </si>
  <si>
    <t>How are beneficial owners captured, linked across customers and screened? Show a multi-layer ownership chain.</t>
  </si>
  <si>
    <t>Demo with a multi-layer ownership structure</t>
  </si>
  <si>
    <t>R1.6</t>
  </si>
  <si>
    <t>Keeps customer records, alerts, decisions and reports for at least the POCAMLA record-keeping period and retrieves them on request</t>
  </si>
  <si>
    <t>The FRC and sector regulators can ask for records long after an account has closed.</t>
  </si>
  <si>
    <t>How is retention configured, and how quickly can you produce a closed customer's full history?</t>
  </si>
  <si>
    <t>Retention settings; timed retrieval test</t>
  </si>
  <si>
    <t>R1.7</t>
  </si>
  <si>
    <t>Produces inspection evidence for the FRC and the sector regulator (CBK, SASRA, IRA or CMA)</t>
  </si>
  <si>
    <t>Examiners test whether controls operated, not only whether policies exist.</t>
  </si>
  <si>
    <t>Show the evidence pack an examiner would receive for one customer and one closed alert.</t>
  </si>
  <si>
    <t>Sample evidence pack; audit-log export</t>
  </si>
  <si>
    <t>Should</t>
  </si>
  <si>
    <t>R1.8</t>
  </si>
  <si>
    <t>Tracks regulatory change (FRC guidance, circulars and POCAMLA amendments) and maps it to controls</t>
  </si>
  <si>
    <t>POCAMLA and its regulations have been amended repeatedly, and controls must keep pace.</t>
  </si>
  <si>
    <t>How did the product change after the most recent POCAMLA amendments? Who pays for regulatory updates?</t>
  </si>
  <si>
    <t>Product change log; contract clause on regulatory updates</t>
  </si>
  <si>
    <t>R2.1</t>
  </si>
  <si>
    <t>2. Customer due diligence and risk rating</t>
  </si>
  <si>
    <t>Configurable customer risk model: compliance staff change factors, weights and bands without code changes</t>
  </si>
  <si>
    <t>A risk-based approach means the model reflects your own institution's risk assessment.</t>
  </si>
  <si>
    <t>Change a factor weight during the demo. Is the change versioned and approved?</t>
  </si>
  <si>
    <t>Model configuration screen; version history</t>
  </si>
  <si>
    <t>R2.2</t>
  </si>
  <si>
    <t>Risk-rating overrides need a second approver and a recorded reason</t>
  </si>
  <si>
    <t>Manual downgrades are among the first things examiners question.</t>
  </si>
  <si>
    <t>Show an override with four-eyes approval and its audit entry.</t>
  </si>
  <si>
    <t>Audit-log extract</t>
  </si>
  <si>
    <t>R2.3</t>
  </si>
  <si>
    <t>Periodic reviews are scheduled automatically by risk band</t>
  </si>
  <si>
    <t>High-risk files must be refreshed more often, and overdue reviews are a common inspection finding.</t>
  </si>
  <si>
    <t>How are review dates set and tracked for each risk band?</t>
  </si>
  <si>
    <t>Review schedule report</t>
  </si>
  <si>
    <t>R2.4</t>
  </si>
  <si>
    <t>Enhanced due diligence workflow for PEPs and high-risk customers</t>
  </si>
  <si>
    <t>EDD needs documented source of funds and senior management approval.</t>
  </si>
  <si>
    <t>Walk through an EDD case from trigger to approval.</t>
  </si>
  <si>
    <t>EDD case demo</t>
  </si>
  <si>
    <t>R2.5</t>
  </si>
  <si>
    <t>Each risk rating shows the factors that drove it</t>
  </si>
  <si>
    <t>A rating you cannot explain is hard to defend in an inspection.</t>
  </si>
  <si>
    <t>Open a high-risk customer: which factors produced the rating?</t>
  </si>
  <si>
    <t>Rating explanation screen</t>
  </si>
  <si>
    <t>R3.1</t>
  </si>
  <si>
    <t>3. Sanctions and PEP screening</t>
  </si>
  <si>
    <t>Sanctions, PEP and adverse-media coverage stated per source, with third-party data costs itemised</t>
  </si>
  <si>
    <t>List data is often licensed separately and can change the total cost materially.</t>
  </si>
  <si>
    <t>Which lists are included, which cost extra, and who holds the data licence?</t>
  </si>
  <si>
    <t>List inventory; price schedule</t>
  </si>
  <si>
    <t>R3.2</t>
  </si>
  <si>
    <t>Fuzzy matching that handles Kenyan and Swahili names, spelling variants, name order and transliteration</t>
  </si>
  <si>
    <t>Weak matching either floods analysts with false positives or misses real hits.</t>
  </si>
  <si>
    <t>Run our sample of known true and false matches and share the results.</t>
  </si>
  <si>
    <t>Match test results on your own sample</t>
  </si>
  <si>
    <t>R3.3</t>
  </si>
  <si>
    <t>Every hit shows why it matched, with a controlled false-positive workflow</t>
  </si>
  <si>
    <t>Analysts clear hits faster, and each closure can be defended.</t>
  </si>
  <si>
    <t>How are false-positive (whitelist) decisions approved, expired and re-checked?</t>
  </si>
  <si>
    <t>False-positive workflow demo</t>
  </si>
  <si>
    <t>R3.4</t>
  </si>
  <si>
    <t>Automatic rescreening of the customer base when lists change</t>
  </si>
  <si>
    <t>Screening is expected throughout the relationship, not only at onboarding.</t>
  </si>
  <si>
    <t>What triggers rescreening, and how long does a full run take on our volumes?</t>
  </si>
  <si>
    <t>Performance test on representative volumes</t>
  </si>
  <si>
    <t>R3.5</t>
  </si>
  <si>
    <t>Real-time screening API for onboarding and payments</t>
  </si>
  <si>
    <t>Mobile and digital channels cannot wait for an overnight batch.</t>
  </si>
  <si>
    <t>What latency and throughput does the screening API support?</t>
  </si>
  <si>
    <t>API documentation; load-test results</t>
  </si>
  <si>
    <t>R3.6</t>
  </si>
  <si>
    <t>Evidence of which list version each screening decision used</t>
  </si>
  <si>
    <t>Examiners ask whether a past decision ran on current lists.</t>
  </si>
  <si>
    <t>Show the list version behind a screening decision made last month.</t>
  </si>
  <si>
    <t>List versioning and freshness report</t>
  </si>
  <si>
    <t>R4.1</t>
  </si>
  <si>
    <t>4. Transaction monitoring</t>
  </si>
  <si>
    <t>Monitors every channel you run: cash, mobile money, agent banking, cards, RTGS and PesaLink transfers, and remittances</t>
  </si>
  <si>
    <t>Kenyan flows move quickly between mobile money, agents and bank accounts.</t>
  </si>
  <si>
    <t>Which of our channels and data fields does your standard data model cover?</t>
  </si>
  <si>
    <t>Data model; mapping workshop output</t>
  </si>
  <si>
    <t>R4.2</t>
  </si>
  <si>
    <t>Typology rules relevant to Kenya out of the box, e.g. structuring below the CTR threshold, rapid pass-through, mule accounts and cross-border movement</t>
  </si>
  <si>
    <t>Starter rules shorten time to value, but only if they fit local typologies.</t>
  </si>
  <si>
    <t>List the starter rules and the typology each one targets.</t>
  </si>
  <si>
    <t>Rule catalogue</t>
  </si>
  <si>
    <t>R4.3</t>
  </si>
  <si>
    <t>Compliance staff build and change rules without vendor code changes</t>
  </si>
  <si>
    <t>Typologies change faster than vendor release cycles.</t>
  </si>
  <si>
    <t>Build a new rule during the demo.</t>
  </si>
  <si>
    <t>Rule builder demo</t>
  </si>
  <si>
    <t>R4.4</t>
  </si>
  <si>
    <t>Rules are back-tested on historical data and promoted through a versioned approval</t>
  </si>
  <si>
    <t>Untested rules flood the queue or miss real risk.</t>
  </si>
  <si>
    <t>Show a back-test result and the approval that promoted the rule.</t>
  </si>
  <si>
    <t>Back-test report; promotion audit trail</t>
  </si>
  <si>
    <t>R4.5</t>
  </si>
  <si>
    <t>Batch and real-time monitoring</t>
  </si>
  <si>
    <t>Some scenarios need intervention before funds leave the institution.</t>
  </si>
  <si>
    <t>Which rules can run in real time, and at what latency?</t>
  </si>
  <si>
    <t>Architecture document</t>
  </si>
  <si>
    <t>Could</t>
  </si>
  <si>
    <t>R4.6</t>
  </si>
  <si>
    <t>A documented tuning method to reduce false positives</t>
  </si>
  <si>
    <t>Alert backlogs lead to rushed, indefensible closures.</t>
  </si>
  <si>
    <t>How do you tune thresholds, and what alert-to-case ratios do comparable clients see?</t>
  </si>
  <si>
    <t>Tuning methodology; anonymised client metrics</t>
  </si>
  <si>
    <t>R5.1</t>
  </si>
  <si>
    <t>5. Case management and reporting</t>
  </si>
  <si>
    <t>Alerts become assignable cases with SLAs, escalation and requests for information</t>
  </si>
  <si>
    <t>Unowned alerts age into breaches.</t>
  </si>
  <si>
    <t>Show queue ageing, reassignment and SLA escalation.</t>
  </si>
  <si>
    <t>Case workflow demo</t>
  </si>
  <si>
    <t>R5.2</t>
  </si>
  <si>
    <t>STR decisions need MLRO approval, recorded with reasons</t>
  </si>
  <si>
    <t>The reporting decision belongs to the MLRO and must be traceable.</t>
  </si>
  <si>
    <t>Who can approve an STR, and where is the rationale stored?</t>
  </si>
  <si>
    <t>Approval workflow and audit log</t>
  </si>
  <si>
    <t>R5.3</t>
  </si>
  <si>
    <t>Access to suspicion-related cases is restricted to prevent tipping off</t>
  </si>
  <si>
    <t>Disclosing that a report has been or will be made is an offence.</t>
  </si>
  <si>
    <t>How are STR cases hidden from staff who deal with the customer?</t>
  </si>
  <si>
    <t>Role and permission matrix</t>
  </si>
  <si>
    <t>R5.4</t>
  </si>
  <si>
    <t>Append-only audit trail of every action and decision</t>
  </si>
  <si>
    <t>A log that can be edited is not evidence.</t>
  </si>
  <si>
    <t>Can any user, including administrators, alter or delete audit entries?</t>
  </si>
  <si>
    <t>Audit design document; demo</t>
  </si>
  <si>
    <t>R5.5</t>
  </si>
  <si>
    <t>Management information for the MLRO, senior management and the board</t>
  </si>
  <si>
    <t>Boards are accountable for the effectiveness of the AML programme.</t>
  </si>
  <si>
    <t>Show the standard MLRO and board reports.</t>
  </si>
  <si>
    <t>Sample reports</t>
  </si>
  <si>
    <t>R6.1</t>
  </si>
  <si>
    <t>6. Data and integration</t>
  </si>
  <si>
    <t>Proven integration with your core banking or SACCO system</t>
  </si>
  <si>
    <t>Integration is usually the largest implementation risk.</t>
  </si>
  <si>
    <t>Which core systems have you integrated with in Kenya, and how?</t>
  </si>
  <si>
    <t>Integration references; interface specifications</t>
  </si>
  <si>
    <t>R6.2</t>
  </si>
  <si>
    <t>Ingestion by API, SFTP and streaming, with replay and error queues</t>
  </si>
  <si>
    <t>A failed feed must be visible, not a silent gap in monitoring.</t>
  </si>
  <si>
    <t>What happens when a nightly file fails, or arrives twice?</t>
  </si>
  <si>
    <t>Error-handling demo</t>
  </si>
  <si>
    <t>R6.3</t>
  </si>
  <si>
    <t>Data-quality checks and field mapping your team can manage</t>
  </si>
  <si>
    <t>Monitoring is only as good as the data behind it.</t>
  </si>
  <si>
    <t>Show the data-quality dashboard and the mapping tool.</t>
  </si>
  <si>
    <t>Demo</t>
  </si>
  <si>
    <t>R6.4</t>
  </si>
  <si>
    <t>Historical data load for look-back reviews and back-testing</t>
  </si>
  <si>
    <t>Rules need history to be tuned, and a regulator may ask for a look-back.</t>
  </si>
  <si>
    <t>How much history can you load, and how long does it take?</t>
  </si>
  <si>
    <t>Migration plan</t>
  </si>
  <si>
    <t>R7.1</t>
  </si>
  <si>
    <t>7. Deployment, security and data protection</t>
  </si>
  <si>
    <t>A deployment model that meets your data-residency, outsourcing and cloud requirements (cloud, on-premises or hybrid)</t>
  </si>
  <si>
    <t>Kenya's Data Protection Act, 2019 and your regulator's outsourcing and cloud rules can constrain where data sits.</t>
  </si>
  <si>
    <t>Where exactly is our data stored and processed? Can it stay in Kenya?</t>
  </si>
  <si>
    <t>Hosting architecture; data-flow diagram</t>
  </si>
  <si>
    <t>R7.2</t>
  </si>
  <si>
    <t>A data processing agreement that meets Kenya's Data Protection Act, 2019</t>
  </si>
  <si>
    <t>Customer data is personal data, and you remain accountable as the data controller.</t>
  </si>
  <si>
    <t>Will you sign our data processing agreement? Are you registered with the Office of the Data Protection Commissioner where required?</t>
  </si>
  <si>
    <t>Signed DPA; ODPC registration certificate</t>
  </si>
  <si>
    <t>R7.3</t>
  </si>
  <si>
    <t>Independent security assurance</t>
  </si>
  <si>
    <t>An AML system holds your most sensitive customer data.</t>
  </si>
  <si>
    <t>Provide current certifications (for example ISO/IEC 27001) and the latest penetration-test summary.</t>
  </si>
  <si>
    <t>Certificates; penetration-test executive summary</t>
  </si>
  <si>
    <t>R7.4</t>
  </si>
  <si>
    <t>Single sign-on, role-based access and least privilege</t>
  </si>
  <si>
    <t>Access control underpins tipping-off and confidentiality controls.</t>
  </si>
  <si>
    <t>Which identity providers do you support? Show the role model.</t>
  </si>
  <si>
    <t>Security documentation</t>
  </si>
  <si>
    <t>R7.5</t>
  </si>
  <si>
    <t>Availability, backup and disaster-recovery commitments written into the contract</t>
  </si>
  <si>
    <t>Reporting deadlines do not pause for outages.</t>
  </si>
  <si>
    <t>What are the uptime SLA, recovery point and recovery time objectives, and how are they tested?</t>
  </si>
  <si>
    <t>SLA schedule; disaster-recovery test report</t>
  </si>
  <si>
    <t>R7.6</t>
  </si>
  <si>
    <t>Support during East Africa Time business hours, with local presence</t>
  </si>
  <si>
    <t>An issue close to a filing deadline needs same-day help.</t>
  </si>
  <si>
    <t>What are your support hours and response times, and where does the support team sit?</t>
  </si>
  <si>
    <t>Support schedule</t>
  </si>
  <si>
    <t>R8.1</t>
  </si>
  <si>
    <t>8. AI and model governance</t>
  </si>
  <si>
    <t>Every AI score shows its reasons, and a human makes the decision</t>
  </si>
  <si>
    <t>Automated decisions that cannot be explained are hard to defend.</t>
  </si>
  <si>
    <t>Show the explanation behind an AI risk score and the human accept or reject step.</t>
  </si>
  <si>
    <t>Demo; model documentation</t>
  </si>
  <si>
    <t>R8.2</t>
  </si>
  <si>
    <t>Model changes need approval, with version logging and a kill switch</t>
  </si>
  <si>
    <t>Model risk is part of the control environment.</t>
  </si>
  <si>
    <t>Who approves a model going live, and how is it rolled back?</t>
  </si>
  <si>
    <t>Model governance policy</t>
  </si>
  <si>
    <t>R9.1</t>
  </si>
  <si>
    <t>9. Commercials and vendor</t>
  </si>
  <si>
    <t>Transparent pricing and a three-year total cost of ownership</t>
  </si>
  <si>
    <t>Licences, list data, implementation and support often sit in separate quotes.</t>
  </si>
  <si>
    <t>Itemise licence, data, implementation, hosting and support costs for three years.</t>
  </si>
  <si>
    <t>Priced proposal</t>
  </si>
  <si>
    <t>R9.2</t>
  </si>
  <si>
    <t>A realistic implementation plan with named responsibilities</t>
  </si>
  <si>
    <t>Most delays come from data and integration work on the client side.</t>
  </si>
  <si>
    <t>Provide the plan, the milestones and what you need from our team.</t>
  </si>
  <si>
    <t>Implementation plan</t>
  </si>
  <si>
    <t>R9.3</t>
  </si>
  <si>
    <t>References from comparable institutions in Kenya or East Africa</t>
  </si>
  <si>
    <t>Local references show the product copes with local data and regulators.</t>
  </si>
  <si>
    <t>Give us two references of similar size and sector that we can call.</t>
  </si>
  <si>
    <t>Reference calls</t>
  </si>
  <si>
    <t>R9.4</t>
  </si>
  <si>
    <t>An exit plan and data portability</t>
  </si>
  <si>
    <t>You must be able to change vendor without losing records you are legally required to keep.</t>
  </si>
  <si>
    <t>In what formats do we get our data back, and what help is included at exit?</t>
  </si>
  <si>
    <t>Contract exit clause</t>
  </si>
  <si>
    <t>R9.5</t>
  </si>
  <si>
    <t>Regulatory updates included in maintenance</t>
  </si>
  <si>
    <t>Schema and rule changes from the FRC should not arrive as paid change requests.</t>
  </si>
  <si>
    <t>Are regulatory changes covered by the maintenance fee?</t>
  </si>
  <si>
    <t>Contract clause</t>
  </si>
  <si>
    <t>Scoring summary</t>
  </si>
  <si>
    <t>Type your shortlisted vendors' names in the yellow cells. Everything else on this sheet is calculated from the Requirements sheet.</t>
  </si>
  <si>
    <t>Vendor</t>
  </si>
  <si>
    <t>Vendor A</t>
  </si>
  <si>
    <t>Vendor B</t>
  </si>
  <si>
    <t>Vendor C</t>
  </si>
  <si>
    <t>Requirements scored</t>
  </si>
  <si>
    <t>Weighted score</t>
  </si>
  <si>
    <t>Maximum possible for the requirements scored</t>
  </si>
  <si>
    <t>Score (% of that maximum)</t>
  </si>
  <si>
    <t>Coverage (% of all requirements scored)</t>
  </si>
  <si>
    <t>Must-have requirements scored below the red-flag threshold</t>
  </si>
  <si>
    <t>Rank by score</t>
  </si>
  <si>
    <t>Score by area (% of the maximum for the requirements scored in that area)</t>
  </si>
  <si>
    <t>Assumptions (edit the yellow cells to change how scores are weighted)</t>
  </si>
  <si>
    <t>Top of the scoring scale (scores run from 0 to this number)</t>
  </si>
  <si>
    <t>Red-flag threshold: a Must-have scored below this is counted in row 10</t>
  </si>
  <si>
    <t>Weight for a Must-have requirement</t>
  </si>
  <si>
    <t>Weight for a Should-have requirement</t>
  </si>
  <si>
    <t>Weight for a Could-have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</si>
</sst>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b/>
      <sz val="16"/>
      <color rgb="FF006070"/>
      <name val="Arial"/>
    </font>
    <font>
      <i/>
      <sz val="10"/>
      <color rgb="FF555555"/>
      <name val="Arial"/>
    </font>
    <font>
      <b/>
      <sz val="10"/>
      <color rgb="FF0000FF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6070"/>
      <name val="Arial"/>
    </font>
    <font>
      <b/>
      <sz val="10"/>
      <color rgb="FFFFFFFF"/>
      <name val="Arial"/>
    </font>
    <font>
      <sz val="10"/>
      <color rgb="FF0000FF"/>
      <name val="Arial"/>
    </font>
    <font>
      <b/>
      <sz val="18"/>
      <color rgb="FF006070"/>
      <name val="Arial"/>
    </font>
    <font>
      <sz val="10"/>
      <color rgb="FF006070"/>
      <name val="Arial"/>
    </font>
    <font>
      <b/>
      <sz val="12"/>
      <color rgb="FF00607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006070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C9CED3"/>
      </left>
      <right style="thin">
        <color rgb="FFC9CED3"/>
      </right>
      <top style="thin">
        <color rgb="FFC9CED3"/>
      </top>
      <bottom style="thin">
        <color rgb="FFC9CED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7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4" fillId="0" borderId="1" xfId="0" applyFont="1" applyBorder="1"/>
    <xf numFmtId="0" fontId="3" fillId="2" borderId="0" xfId="0" applyFont="1" applyFill="1" applyAlignment="1">
      <alignment horizontal="center"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6"/>
  <sheetViews>
    <sheetView tabSelected="1" workbookViewId="0"/>
  </sheetViews>
  <sheetFormatPr defaultRowHeight="14.4" x14ac:dyDescent="0.3"/>
  <cols>
    <col min="1" max="1" width="120" customWidth="1"/>
  </cols>
  <sheetData>
    <row r="1" spans="1:1" ht="22.8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3"/>
    </row>
    <row r="4" spans="1:1" ht="28.05" customHeight="1" x14ac:dyDescent="0.3">
      <c r="A4" s="4" t="s">
        <v>2</v>
      </c>
    </row>
    <row r="5" spans="1:1" x14ac:dyDescent="0.3">
      <c r="A5" s="5" t="s">
        <v>3</v>
      </c>
    </row>
    <row r="6" spans="1:1" x14ac:dyDescent="0.3">
      <c r="A6" s="3"/>
    </row>
    <row r="7" spans="1:1" ht="15.6" x14ac:dyDescent="0.3">
      <c r="A7" s="6" t="s">
        <v>4</v>
      </c>
    </row>
    <row r="8" spans="1:1" x14ac:dyDescent="0.3">
      <c r="A8" s="4" t="s">
        <v>5</v>
      </c>
    </row>
    <row r="9" spans="1:1" ht="28.05" customHeight="1" x14ac:dyDescent="0.3">
      <c r="A9" s="4" t="s">
        <v>6</v>
      </c>
    </row>
    <row r="10" spans="1:1" ht="28.05" customHeight="1" x14ac:dyDescent="0.3">
      <c r="A10" s="4" t="s">
        <v>7</v>
      </c>
    </row>
    <row r="11" spans="1:1" x14ac:dyDescent="0.3">
      <c r="A11" s="4" t="s">
        <v>8</v>
      </c>
    </row>
    <row r="12" spans="1:1" x14ac:dyDescent="0.3">
      <c r="A12" s="4" t="s">
        <v>9</v>
      </c>
    </row>
    <row r="13" spans="1:1" ht="28.05" customHeight="1" x14ac:dyDescent="0.3">
      <c r="A13" s="4" t="s">
        <v>10</v>
      </c>
    </row>
    <row r="14" spans="1:1" x14ac:dyDescent="0.3">
      <c r="A14" s="3"/>
    </row>
    <row r="15" spans="1:1" ht="15.6" x14ac:dyDescent="0.3">
      <c r="A15" s="6" t="s">
        <v>11</v>
      </c>
    </row>
    <row r="16" spans="1:1" x14ac:dyDescent="0.3">
      <c r="A16" s="7" t="s">
        <v>12</v>
      </c>
    </row>
    <row r="17" spans="1:1" x14ac:dyDescent="0.3">
      <c r="A17" s="4" t="s">
        <v>13</v>
      </c>
    </row>
    <row r="18" spans="1:1" x14ac:dyDescent="0.3">
      <c r="A18" s="2" t="s">
        <v>14</v>
      </c>
    </row>
    <row r="19" spans="1:1" x14ac:dyDescent="0.3">
      <c r="A19" s="3"/>
    </row>
    <row r="20" spans="1:1" ht="15.6" x14ac:dyDescent="0.3">
      <c r="A20" s="6" t="s">
        <v>15</v>
      </c>
    </row>
    <row r="21" spans="1:1" x14ac:dyDescent="0.3">
      <c r="A21" s="4" t="s">
        <v>16</v>
      </c>
    </row>
    <row r="22" spans="1:1" x14ac:dyDescent="0.3">
      <c r="A22" s="4" t="s">
        <v>17</v>
      </c>
    </row>
    <row r="23" spans="1:1" x14ac:dyDescent="0.3">
      <c r="A23" s="4" t="s">
        <v>18</v>
      </c>
    </row>
    <row r="24" spans="1:1" x14ac:dyDescent="0.3">
      <c r="A24" s="4" t="s">
        <v>19</v>
      </c>
    </row>
    <row r="25" spans="1:1" x14ac:dyDescent="0.3">
      <c r="A25" s="4" t="s">
        <v>20</v>
      </c>
    </row>
    <row r="26" spans="1:1" x14ac:dyDescent="0.3">
      <c r="A26" s="4" t="s">
        <v>21</v>
      </c>
    </row>
    <row r="27" spans="1:1" x14ac:dyDescent="0.3">
      <c r="A27" s="3"/>
    </row>
    <row r="28" spans="1:1" ht="15.6" x14ac:dyDescent="0.3">
      <c r="A28" s="6" t="s">
        <v>22</v>
      </c>
    </row>
    <row r="29" spans="1:1" x14ac:dyDescent="0.3">
      <c r="A29" s="4" t="s">
        <v>23</v>
      </c>
    </row>
    <row r="30" spans="1:1" x14ac:dyDescent="0.3">
      <c r="A30" s="4" t="s">
        <v>24</v>
      </c>
    </row>
    <row r="31" spans="1:1" x14ac:dyDescent="0.3">
      <c r="A31" s="4" t="s">
        <v>25</v>
      </c>
    </row>
    <row r="32" spans="1:1" x14ac:dyDescent="0.3">
      <c r="A32" s="4" t="s">
        <v>26</v>
      </c>
    </row>
    <row r="33" spans="1:1" x14ac:dyDescent="0.3">
      <c r="A33" s="4" t="s">
        <v>27</v>
      </c>
    </row>
    <row r="34" spans="1:1" x14ac:dyDescent="0.3">
      <c r="A34" s="4" t="s">
        <v>28</v>
      </c>
    </row>
    <row r="35" spans="1:1" x14ac:dyDescent="0.3">
      <c r="A35" s="3"/>
    </row>
    <row r="36" spans="1:1" x14ac:dyDescent="0.3">
      <c r="A36" s="8" t="s">
        <v>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2"/>
  <sheetViews>
    <sheetView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2" customWidth="1"/>
    <col min="3" max="3" width="44" customWidth="1"/>
    <col min="4" max="4" width="40" customWidth="1"/>
    <col min="5" max="5" width="44" customWidth="1"/>
    <col min="6" max="6" width="30" customWidth="1"/>
    <col min="7" max="8" width="10" customWidth="1"/>
    <col min="9" max="9" width="9" customWidth="1"/>
    <col min="10" max="12" width="12" customWidth="1"/>
    <col min="13" max="15" width="13" customWidth="1"/>
    <col min="16" max="16" width="28" customWidth="1"/>
  </cols>
  <sheetData>
    <row r="1" spans="1:16" ht="21" x14ac:dyDescent="0.4">
      <c r="A1" s="9" t="s">
        <v>30</v>
      </c>
    </row>
    <row r="2" spans="1:16" x14ac:dyDescent="0.3">
      <c r="A2" s="10" t="s">
        <v>31</v>
      </c>
    </row>
    <row r="4" spans="1:16" ht="31.95" customHeight="1" x14ac:dyDescent="0.3">
      <c r="A4" s="11" t="s">
        <v>32</v>
      </c>
      <c r="B4" s="11" t="s">
        <v>33</v>
      </c>
      <c r="C4" s="11" t="s">
        <v>34</v>
      </c>
      <c r="D4" s="11" t="s">
        <v>35</v>
      </c>
      <c r="E4" s="11" t="s">
        <v>36</v>
      </c>
      <c r="F4" s="11" t="s">
        <v>37</v>
      </c>
      <c r="G4" s="11" t="s">
        <v>38</v>
      </c>
      <c r="H4" s="11" t="s">
        <v>39</v>
      </c>
      <c r="I4" s="11" t="s">
        <v>40</v>
      </c>
      <c r="J4" s="11" t="str">
        <f>"Score: "&amp;'Scoring summary'!$B$4</f>
        <v>Score: Vendor A</v>
      </c>
      <c r="K4" s="11" t="str">
        <f>"Score: "&amp;'Scoring summary'!$C$4</f>
        <v>Score: Vendor B</v>
      </c>
      <c r="L4" s="11" t="str">
        <f>"Score: "&amp;'Scoring summary'!$D$4</f>
        <v>Score: Vendor C</v>
      </c>
      <c r="M4" s="11" t="str">
        <f>"Weighted: "&amp;'Scoring summary'!$B$4</f>
        <v>Weighted: Vendor A</v>
      </c>
      <c r="N4" s="11" t="str">
        <f>"Weighted: "&amp;'Scoring summary'!$C$4</f>
        <v>Weighted: Vendor B</v>
      </c>
      <c r="O4" s="11" t="str">
        <f>"Weighted: "&amp;'Scoring summary'!$D$4</f>
        <v>Weighted: Vendor C</v>
      </c>
      <c r="P4" s="11" t="s">
        <v>41</v>
      </c>
    </row>
    <row r="5" spans="1:16" ht="26.4" x14ac:dyDescent="0.3">
      <c r="A5" s="12" t="s">
        <v>42</v>
      </c>
      <c r="B5" s="13" t="s">
        <v>43</v>
      </c>
      <c r="C5" s="13" t="s">
        <v>44</v>
      </c>
      <c r="D5" s="13" t="s">
        <v>45</v>
      </c>
      <c r="E5" s="13" t="s">
        <v>46</v>
      </c>
      <c r="F5" s="13" t="s">
        <v>47</v>
      </c>
      <c r="G5" s="12" t="s">
        <v>48</v>
      </c>
      <c r="H5" s="12"/>
      <c r="I5" s="12">
        <f>IF(ISNUMBER(H5),H5,IF(G5="Must",'Scoring summary'!$B$27,IF(G5="Should",'Scoring summary'!$B$28,IF(G5="Could",'Scoring summary'!$B$29,0))))</f>
        <v>5</v>
      </c>
      <c r="J5" s="12">
        <v>4</v>
      </c>
      <c r="K5" s="12">
        <v>2</v>
      </c>
      <c r="L5" s="12">
        <v>5</v>
      </c>
      <c r="M5" s="12">
        <f t="shared" ref="M5:M52" si="0">IF(ISNUMBER(J5),J5*$I5,"")</f>
        <v>20</v>
      </c>
      <c r="N5" s="12">
        <f t="shared" ref="N5:N52" si="1">IF(ISNUMBER(K5),K5*$I5,"")</f>
        <v>10</v>
      </c>
      <c r="O5" s="12">
        <f t="shared" ref="O5:O52" si="2">IF(ISNUMBER(L5),L5*$I5,"")</f>
        <v>25</v>
      </c>
      <c r="P5" s="13" t="s">
        <v>49</v>
      </c>
    </row>
    <row r="6" spans="1:16" ht="39.6" x14ac:dyDescent="0.3">
      <c r="A6" s="14" t="s">
        <v>50</v>
      </c>
      <c r="B6" s="15" t="s">
        <v>51</v>
      </c>
      <c r="C6" s="15" t="s">
        <v>52</v>
      </c>
      <c r="D6" s="15" t="s">
        <v>53</v>
      </c>
      <c r="E6" s="15" t="s">
        <v>54</v>
      </c>
      <c r="F6" s="15" t="s">
        <v>55</v>
      </c>
      <c r="G6" s="16" t="s">
        <v>48</v>
      </c>
      <c r="H6" s="16"/>
      <c r="I6" s="14">
        <f>IF(ISNUMBER(H6),H6,IF(G6="Must",'Scoring summary'!$B$27,IF(G6="Should",'Scoring summary'!$B$28,IF(G6="Could",'Scoring summary'!$B$29,0))))</f>
        <v>5</v>
      </c>
      <c r="J6" s="16"/>
      <c r="K6" s="16"/>
      <c r="L6" s="16"/>
      <c r="M6" s="14" t="str">
        <f t="shared" si="0"/>
        <v/>
      </c>
      <c r="N6" s="14" t="str">
        <f t="shared" si="1"/>
        <v/>
      </c>
      <c r="O6" s="14" t="str">
        <f t="shared" si="2"/>
        <v/>
      </c>
      <c r="P6" s="17"/>
    </row>
    <row r="7" spans="1:16" ht="39.6" x14ac:dyDescent="0.3">
      <c r="A7" s="14" t="s">
        <v>56</v>
      </c>
      <c r="B7" s="15" t="s">
        <v>51</v>
      </c>
      <c r="C7" s="15" t="s">
        <v>57</v>
      </c>
      <c r="D7" s="15" t="s">
        <v>58</v>
      </c>
      <c r="E7" s="15" t="s">
        <v>59</v>
      </c>
      <c r="F7" s="15" t="s">
        <v>60</v>
      </c>
      <c r="G7" s="16" t="s">
        <v>48</v>
      </c>
      <c r="H7" s="16"/>
      <c r="I7" s="14">
        <f>IF(ISNUMBER(H7),H7,IF(G7="Must",'Scoring summary'!$B$27,IF(G7="Should",'Scoring summary'!$B$28,IF(G7="Could",'Scoring summary'!$B$29,0))))</f>
        <v>5</v>
      </c>
      <c r="J7" s="16"/>
      <c r="K7" s="16"/>
      <c r="L7" s="16"/>
      <c r="M7" s="14" t="str">
        <f t="shared" si="0"/>
        <v/>
      </c>
      <c r="N7" s="14" t="str">
        <f t="shared" si="1"/>
        <v/>
      </c>
      <c r="O7" s="14" t="str">
        <f t="shared" si="2"/>
        <v/>
      </c>
      <c r="P7" s="17"/>
    </row>
    <row r="8" spans="1:16" ht="39.6" x14ac:dyDescent="0.3">
      <c r="A8" s="14" t="s">
        <v>61</v>
      </c>
      <c r="B8" s="15" t="s">
        <v>51</v>
      </c>
      <c r="C8" s="15" t="s">
        <v>62</v>
      </c>
      <c r="D8" s="15" t="s">
        <v>63</v>
      </c>
      <c r="E8" s="15" t="s">
        <v>64</v>
      </c>
      <c r="F8" s="15" t="s">
        <v>65</v>
      </c>
      <c r="G8" s="16" t="s">
        <v>48</v>
      </c>
      <c r="H8" s="16"/>
      <c r="I8" s="14">
        <f>IF(ISNUMBER(H8),H8,IF(G8="Must",'Scoring summary'!$B$27,IF(G8="Should",'Scoring summary'!$B$28,IF(G8="Could",'Scoring summary'!$B$29,0))))</f>
        <v>5</v>
      </c>
      <c r="J8" s="16"/>
      <c r="K8" s="16"/>
      <c r="L8" s="16"/>
      <c r="M8" s="14" t="str">
        <f t="shared" si="0"/>
        <v/>
      </c>
      <c r="N8" s="14" t="str">
        <f t="shared" si="1"/>
        <v/>
      </c>
      <c r="O8" s="14" t="str">
        <f t="shared" si="2"/>
        <v/>
      </c>
      <c r="P8" s="17"/>
    </row>
    <row r="9" spans="1:16" ht="39.6" x14ac:dyDescent="0.3">
      <c r="A9" s="14" t="s">
        <v>66</v>
      </c>
      <c r="B9" s="15" t="s">
        <v>51</v>
      </c>
      <c r="C9" s="15" t="s">
        <v>67</v>
      </c>
      <c r="D9" s="15" t="s">
        <v>68</v>
      </c>
      <c r="E9" s="15" t="s">
        <v>69</v>
      </c>
      <c r="F9" s="15" t="s">
        <v>70</v>
      </c>
      <c r="G9" s="16" t="s">
        <v>48</v>
      </c>
      <c r="H9" s="16"/>
      <c r="I9" s="14">
        <f>IF(ISNUMBER(H9),H9,IF(G9="Must",'Scoring summary'!$B$27,IF(G9="Should",'Scoring summary'!$B$28,IF(G9="Could",'Scoring summary'!$B$29,0))))</f>
        <v>5</v>
      </c>
      <c r="J9" s="16"/>
      <c r="K9" s="16"/>
      <c r="L9" s="16"/>
      <c r="M9" s="14" t="str">
        <f t="shared" si="0"/>
        <v/>
      </c>
      <c r="N9" s="14" t="str">
        <f t="shared" si="1"/>
        <v/>
      </c>
      <c r="O9" s="14" t="str">
        <f t="shared" si="2"/>
        <v/>
      </c>
      <c r="P9" s="17"/>
    </row>
    <row r="10" spans="1:16" ht="39.6" x14ac:dyDescent="0.3">
      <c r="A10" s="14" t="s">
        <v>71</v>
      </c>
      <c r="B10" s="15" t="s">
        <v>51</v>
      </c>
      <c r="C10" s="15" t="s">
        <v>72</v>
      </c>
      <c r="D10" s="15" t="s">
        <v>73</v>
      </c>
      <c r="E10" s="15" t="s">
        <v>74</v>
      </c>
      <c r="F10" s="15" t="s">
        <v>75</v>
      </c>
      <c r="G10" s="16" t="s">
        <v>48</v>
      </c>
      <c r="H10" s="16"/>
      <c r="I10" s="14">
        <f>IF(ISNUMBER(H10),H10,IF(G10="Must",'Scoring summary'!$B$27,IF(G10="Should",'Scoring summary'!$B$28,IF(G10="Could",'Scoring summary'!$B$29,0))))</f>
        <v>5</v>
      </c>
      <c r="J10" s="16"/>
      <c r="K10" s="16"/>
      <c r="L10" s="16"/>
      <c r="M10" s="14" t="str">
        <f t="shared" si="0"/>
        <v/>
      </c>
      <c r="N10" s="14" t="str">
        <f t="shared" si="1"/>
        <v/>
      </c>
      <c r="O10" s="14" t="str">
        <f t="shared" si="2"/>
        <v/>
      </c>
      <c r="P10" s="17"/>
    </row>
    <row r="11" spans="1:16" ht="39.6" x14ac:dyDescent="0.3">
      <c r="A11" s="14" t="s">
        <v>76</v>
      </c>
      <c r="B11" s="15" t="s">
        <v>51</v>
      </c>
      <c r="C11" s="15" t="s">
        <v>77</v>
      </c>
      <c r="D11" s="15" t="s">
        <v>78</v>
      </c>
      <c r="E11" s="15" t="s">
        <v>79</v>
      </c>
      <c r="F11" s="15" t="s">
        <v>80</v>
      </c>
      <c r="G11" s="16" t="s">
        <v>48</v>
      </c>
      <c r="H11" s="16"/>
      <c r="I11" s="14">
        <f>IF(ISNUMBER(H11),H11,IF(G11="Must",'Scoring summary'!$B$27,IF(G11="Should",'Scoring summary'!$B$28,IF(G11="Could",'Scoring summary'!$B$29,0))))</f>
        <v>5</v>
      </c>
      <c r="J11" s="16"/>
      <c r="K11" s="16"/>
      <c r="L11" s="16"/>
      <c r="M11" s="14" t="str">
        <f t="shared" si="0"/>
        <v/>
      </c>
      <c r="N11" s="14" t="str">
        <f t="shared" si="1"/>
        <v/>
      </c>
      <c r="O11" s="14" t="str">
        <f t="shared" si="2"/>
        <v/>
      </c>
      <c r="P11" s="17"/>
    </row>
    <row r="12" spans="1:16" ht="26.4" x14ac:dyDescent="0.3">
      <c r="A12" s="14" t="s">
        <v>81</v>
      </c>
      <c r="B12" s="15" t="s">
        <v>51</v>
      </c>
      <c r="C12" s="15" t="s">
        <v>82</v>
      </c>
      <c r="D12" s="15" t="s">
        <v>83</v>
      </c>
      <c r="E12" s="15" t="s">
        <v>84</v>
      </c>
      <c r="F12" s="15" t="s">
        <v>85</v>
      </c>
      <c r="G12" s="16" t="s">
        <v>86</v>
      </c>
      <c r="H12" s="16"/>
      <c r="I12" s="14">
        <f>IF(ISNUMBER(H12),H12,IF(G12="Must",'Scoring summary'!$B$27,IF(G12="Should",'Scoring summary'!$B$28,IF(G12="Could",'Scoring summary'!$B$29,0))))</f>
        <v>3</v>
      </c>
      <c r="J12" s="16"/>
      <c r="K12" s="16"/>
      <c r="L12" s="16"/>
      <c r="M12" s="14" t="str">
        <f t="shared" si="0"/>
        <v/>
      </c>
      <c r="N12" s="14" t="str">
        <f t="shared" si="1"/>
        <v/>
      </c>
      <c r="O12" s="14" t="str">
        <f t="shared" si="2"/>
        <v/>
      </c>
      <c r="P12" s="17"/>
    </row>
    <row r="13" spans="1:16" ht="39.6" x14ac:dyDescent="0.3">
      <c r="A13" s="14" t="s">
        <v>87</v>
      </c>
      <c r="B13" s="15" t="s">
        <v>51</v>
      </c>
      <c r="C13" s="15" t="s">
        <v>88</v>
      </c>
      <c r="D13" s="15" t="s">
        <v>89</v>
      </c>
      <c r="E13" s="15" t="s">
        <v>90</v>
      </c>
      <c r="F13" s="15" t="s">
        <v>91</v>
      </c>
      <c r="G13" s="16" t="s">
        <v>86</v>
      </c>
      <c r="H13" s="16"/>
      <c r="I13" s="14">
        <f>IF(ISNUMBER(H13),H13,IF(G13="Must",'Scoring summary'!$B$27,IF(G13="Should",'Scoring summary'!$B$28,IF(G13="Could",'Scoring summary'!$B$29,0))))</f>
        <v>3</v>
      </c>
      <c r="J13" s="16"/>
      <c r="K13" s="16"/>
      <c r="L13" s="16"/>
      <c r="M13" s="14" t="str">
        <f t="shared" si="0"/>
        <v/>
      </c>
      <c r="N13" s="14" t="str">
        <f t="shared" si="1"/>
        <v/>
      </c>
      <c r="O13" s="14" t="str">
        <f t="shared" si="2"/>
        <v/>
      </c>
      <c r="P13" s="17"/>
    </row>
    <row r="14" spans="1:16" ht="39.6" x14ac:dyDescent="0.3">
      <c r="A14" s="14" t="s">
        <v>92</v>
      </c>
      <c r="B14" s="15" t="s">
        <v>93</v>
      </c>
      <c r="C14" s="15" t="s">
        <v>94</v>
      </c>
      <c r="D14" s="15" t="s">
        <v>95</v>
      </c>
      <c r="E14" s="15" t="s">
        <v>96</v>
      </c>
      <c r="F14" s="15" t="s">
        <v>97</v>
      </c>
      <c r="G14" s="16" t="s">
        <v>48</v>
      </c>
      <c r="H14" s="16"/>
      <c r="I14" s="14">
        <f>IF(ISNUMBER(H14),H14,IF(G14="Must",'Scoring summary'!$B$27,IF(G14="Should",'Scoring summary'!$B$28,IF(G14="Could",'Scoring summary'!$B$29,0))))</f>
        <v>5</v>
      </c>
      <c r="J14" s="16"/>
      <c r="K14" s="16"/>
      <c r="L14" s="16"/>
      <c r="M14" s="14" t="str">
        <f t="shared" si="0"/>
        <v/>
      </c>
      <c r="N14" s="14" t="str">
        <f t="shared" si="1"/>
        <v/>
      </c>
      <c r="O14" s="14" t="str">
        <f t="shared" si="2"/>
        <v/>
      </c>
      <c r="P14" s="17"/>
    </row>
    <row r="15" spans="1:16" ht="26.4" x14ac:dyDescent="0.3">
      <c r="A15" s="14" t="s">
        <v>98</v>
      </c>
      <c r="B15" s="15" t="s">
        <v>93</v>
      </c>
      <c r="C15" s="15" t="s">
        <v>99</v>
      </c>
      <c r="D15" s="15" t="s">
        <v>100</v>
      </c>
      <c r="E15" s="15" t="s">
        <v>101</v>
      </c>
      <c r="F15" s="15" t="s">
        <v>102</v>
      </c>
      <c r="G15" s="16" t="s">
        <v>48</v>
      </c>
      <c r="H15" s="16"/>
      <c r="I15" s="14">
        <f>IF(ISNUMBER(H15),H15,IF(G15="Must",'Scoring summary'!$B$27,IF(G15="Should",'Scoring summary'!$B$28,IF(G15="Could",'Scoring summary'!$B$29,0))))</f>
        <v>5</v>
      </c>
      <c r="J15" s="16"/>
      <c r="K15" s="16"/>
      <c r="L15" s="16"/>
      <c r="M15" s="14" t="str">
        <f t="shared" si="0"/>
        <v/>
      </c>
      <c r="N15" s="14" t="str">
        <f t="shared" si="1"/>
        <v/>
      </c>
      <c r="O15" s="14" t="str">
        <f t="shared" si="2"/>
        <v/>
      </c>
      <c r="P15" s="17"/>
    </row>
    <row r="16" spans="1:16" ht="39.6" x14ac:dyDescent="0.3">
      <c r="A16" s="14" t="s">
        <v>103</v>
      </c>
      <c r="B16" s="15" t="s">
        <v>93</v>
      </c>
      <c r="C16" s="15" t="s">
        <v>104</v>
      </c>
      <c r="D16" s="15" t="s">
        <v>105</v>
      </c>
      <c r="E16" s="15" t="s">
        <v>106</v>
      </c>
      <c r="F16" s="15" t="s">
        <v>107</v>
      </c>
      <c r="G16" s="16" t="s">
        <v>86</v>
      </c>
      <c r="H16" s="16"/>
      <c r="I16" s="14">
        <f>IF(ISNUMBER(H16),H16,IF(G16="Must",'Scoring summary'!$B$27,IF(G16="Should",'Scoring summary'!$B$28,IF(G16="Could",'Scoring summary'!$B$29,0))))</f>
        <v>3</v>
      </c>
      <c r="J16" s="16"/>
      <c r="K16" s="16"/>
      <c r="L16" s="16"/>
      <c r="M16" s="14" t="str">
        <f t="shared" si="0"/>
        <v/>
      </c>
      <c r="N16" s="14" t="str">
        <f t="shared" si="1"/>
        <v/>
      </c>
      <c r="O16" s="14" t="str">
        <f t="shared" si="2"/>
        <v/>
      </c>
      <c r="P16" s="17"/>
    </row>
    <row r="17" spans="1:16" ht="26.4" x14ac:dyDescent="0.3">
      <c r="A17" s="14" t="s">
        <v>108</v>
      </c>
      <c r="B17" s="15" t="s">
        <v>93</v>
      </c>
      <c r="C17" s="15" t="s">
        <v>109</v>
      </c>
      <c r="D17" s="15" t="s">
        <v>110</v>
      </c>
      <c r="E17" s="15" t="s">
        <v>111</v>
      </c>
      <c r="F17" s="15" t="s">
        <v>112</v>
      </c>
      <c r="G17" s="16" t="s">
        <v>48</v>
      </c>
      <c r="H17" s="16"/>
      <c r="I17" s="14">
        <f>IF(ISNUMBER(H17),H17,IF(G17="Must",'Scoring summary'!$B$27,IF(G17="Should",'Scoring summary'!$B$28,IF(G17="Could",'Scoring summary'!$B$29,0))))</f>
        <v>5</v>
      </c>
      <c r="J17" s="16"/>
      <c r="K17" s="16"/>
      <c r="L17" s="16"/>
      <c r="M17" s="14" t="str">
        <f t="shared" si="0"/>
        <v/>
      </c>
      <c r="N17" s="14" t="str">
        <f t="shared" si="1"/>
        <v/>
      </c>
      <c r="O17" s="14" t="str">
        <f t="shared" si="2"/>
        <v/>
      </c>
      <c r="P17" s="17"/>
    </row>
    <row r="18" spans="1:16" ht="26.4" x14ac:dyDescent="0.3">
      <c r="A18" s="14" t="s">
        <v>113</v>
      </c>
      <c r="B18" s="15" t="s">
        <v>93</v>
      </c>
      <c r="C18" s="15" t="s">
        <v>114</v>
      </c>
      <c r="D18" s="15" t="s">
        <v>115</v>
      </c>
      <c r="E18" s="15" t="s">
        <v>116</v>
      </c>
      <c r="F18" s="15" t="s">
        <v>117</v>
      </c>
      <c r="G18" s="16" t="s">
        <v>86</v>
      </c>
      <c r="H18" s="16"/>
      <c r="I18" s="14">
        <f>IF(ISNUMBER(H18),H18,IF(G18="Must",'Scoring summary'!$B$27,IF(G18="Should",'Scoring summary'!$B$28,IF(G18="Could",'Scoring summary'!$B$29,0))))</f>
        <v>3</v>
      </c>
      <c r="J18" s="16"/>
      <c r="K18" s="16"/>
      <c r="L18" s="16"/>
      <c r="M18" s="14" t="str">
        <f t="shared" si="0"/>
        <v/>
      </c>
      <c r="N18" s="14" t="str">
        <f t="shared" si="1"/>
        <v/>
      </c>
      <c r="O18" s="14" t="str">
        <f t="shared" si="2"/>
        <v/>
      </c>
      <c r="P18" s="17"/>
    </row>
    <row r="19" spans="1:16" ht="26.4" x14ac:dyDescent="0.3">
      <c r="A19" s="14" t="s">
        <v>118</v>
      </c>
      <c r="B19" s="15" t="s">
        <v>119</v>
      </c>
      <c r="C19" s="15" t="s">
        <v>120</v>
      </c>
      <c r="D19" s="15" t="s">
        <v>121</v>
      </c>
      <c r="E19" s="15" t="s">
        <v>122</v>
      </c>
      <c r="F19" s="15" t="s">
        <v>123</v>
      </c>
      <c r="G19" s="16" t="s">
        <v>48</v>
      </c>
      <c r="H19" s="16"/>
      <c r="I19" s="14">
        <f>IF(ISNUMBER(H19),H19,IF(G19="Must",'Scoring summary'!$B$27,IF(G19="Should",'Scoring summary'!$B$28,IF(G19="Could",'Scoring summary'!$B$29,0))))</f>
        <v>5</v>
      </c>
      <c r="J19" s="16"/>
      <c r="K19" s="16"/>
      <c r="L19" s="16"/>
      <c r="M19" s="14" t="str">
        <f t="shared" si="0"/>
        <v/>
      </c>
      <c r="N19" s="14" t="str">
        <f t="shared" si="1"/>
        <v/>
      </c>
      <c r="O19" s="14" t="str">
        <f t="shared" si="2"/>
        <v/>
      </c>
      <c r="P19" s="17"/>
    </row>
    <row r="20" spans="1:16" ht="39.6" x14ac:dyDescent="0.3">
      <c r="A20" s="14" t="s">
        <v>124</v>
      </c>
      <c r="B20" s="15" t="s">
        <v>119</v>
      </c>
      <c r="C20" s="15" t="s">
        <v>125</v>
      </c>
      <c r="D20" s="15" t="s">
        <v>126</v>
      </c>
      <c r="E20" s="15" t="s">
        <v>127</v>
      </c>
      <c r="F20" s="15" t="s">
        <v>128</v>
      </c>
      <c r="G20" s="16" t="s">
        <v>48</v>
      </c>
      <c r="H20" s="16"/>
      <c r="I20" s="14">
        <f>IF(ISNUMBER(H20),H20,IF(G20="Must",'Scoring summary'!$B$27,IF(G20="Should",'Scoring summary'!$B$28,IF(G20="Could",'Scoring summary'!$B$29,0))))</f>
        <v>5</v>
      </c>
      <c r="J20" s="16"/>
      <c r="K20" s="16"/>
      <c r="L20" s="16"/>
      <c r="M20" s="14" t="str">
        <f t="shared" si="0"/>
        <v/>
      </c>
      <c r="N20" s="14" t="str">
        <f t="shared" si="1"/>
        <v/>
      </c>
      <c r="O20" s="14" t="str">
        <f t="shared" si="2"/>
        <v/>
      </c>
      <c r="P20" s="17"/>
    </row>
    <row r="21" spans="1:16" ht="26.4" x14ac:dyDescent="0.3">
      <c r="A21" s="14" t="s">
        <v>129</v>
      </c>
      <c r="B21" s="15" t="s">
        <v>119</v>
      </c>
      <c r="C21" s="15" t="s">
        <v>130</v>
      </c>
      <c r="D21" s="15" t="s">
        <v>131</v>
      </c>
      <c r="E21" s="15" t="s">
        <v>132</v>
      </c>
      <c r="F21" s="15" t="s">
        <v>133</v>
      </c>
      <c r="G21" s="16" t="s">
        <v>48</v>
      </c>
      <c r="H21" s="16"/>
      <c r="I21" s="14">
        <f>IF(ISNUMBER(H21),H21,IF(G21="Must",'Scoring summary'!$B$27,IF(G21="Should",'Scoring summary'!$B$28,IF(G21="Could",'Scoring summary'!$B$29,0))))</f>
        <v>5</v>
      </c>
      <c r="J21" s="16"/>
      <c r="K21" s="16"/>
      <c r="L21" s="16"/>
      <c r="M21" s="14" t="str">
        <f t="shared" si="0"/>
        <v/>
      </c>
      <c r="N21" s="14" t="str">
        <f t="shared" si="1"/>
        <v/>
      </c>
      <c r="O21" s="14" t="str">
        <f t="shared" si="2"/>
        <v/>
      </c>
      <c r="P21" s="17"/>
    </row>
    <row r="22" spans="1:16" ht="26.4" x14ac:dyDescent="0.3">
      <c r="A22" s="14" t="s">
        <v>134</v>
      </c>
      <c r="B22" s="15" t="s">
        <v>119</v>
      </c>
      <c r="C22" s="15" t="s">
        <v>135</v>
      </c>
      <c r="D22" s="15" t="s">
        <v>136</v>
      </c>
      <c r="E22" s="15" t="s">
        <v>137</v>
      </c>
      <c r="F22" s="15" t="s">
        <v>138</v>
      </c>
      <c r="G22" s="16" t="s">
        <v>48</v>
      </c>
      <c r="H22" s="16"/>
      <c r="I22" s="14">
        <f>IF(ISNUMBER(H22),H22,IF(G22="Must",'Scoring summary'!$B$27,IF(G22="Should",'Scoring summary'!$B$28,IF(G22="Could",'Scoring summary'!$B$29,0))))</f>
        <v>5</v>
      </c>
      <c r="J22" s="16"/>
      <c r="K22" s="16"/>
      <c r="L22" s="16"/>
      <c r="M22" s="14" t="str">
        <f t="shared" si="0"/>
        <v/>
      </c>
      <c r="N22" s="14" t="str">
        <f t="shared" si="1"/>
        <v/>
      </c>
      <c r="O22" s="14" t="str">
        <f t="shared" si="2"/>
        <v/>
      </c>
      <c r="P22" s="17"/>
    </row>
    <row r="23" spans="1:16" ht="26.4" x14ac:dyDescent="0.3">
      <c r="A23" s="14" t="s">
        <v>139</v>
      </c>
      <c r="B23" s="15" t="s">
        <v>119</v>
      </c>
      <c r="C23" s="15" t="s">
        <v>140</v>
      </c>
      <c r="D23" s="15" t="s">
        <v>141</v>
      </c>
      <c r="E23" s="15" t="s">
        <v>142</v>
      </c>
      <c r="F23" s="15" t="s">
        <v>143</v>
      </c>
      <c r="G23" s="16" t="s">
        <v>86</v>
      </c>
      <c r="H23" s="16"/>
      <c r="I23" s="14">
        <f>IF(ISNUMBER(H23),H23,IF(G23="Must",'Scoring summary'!$B$27,IF(G23="Should",'Scoring summary'!$B$28,IF(G23="Could",'Scoring summary'!$B$29,0))))</f>
        <v>3</v>
      </c>
      <c r="J23" s="16"/>
      <c r="K23" s="16"/>
      <c r="L23" s="16"/>
      <c r="M23" s="14" t="str">
        <f t="shared" si="0"/>
        <v/>
      </c>
      <c r="N23" s="14" t="str">
        <f t="shared" si="1"/>
        <v/>
      </c>
      <c r="O23" s="14" t="str">
        <f t="shared" si="2"/>
        <v/>
      </c>
      <c r="P23" s="17"/>
    </row>
    <row r="24" spans="1:16" ht="26.4" x14ac:dyDescent="0.3">
      <c r="A24" s="14" t="s">
        <v>144</v>
      </c>
      <c r="B24" s="15" t="s">
        <v>119</v>
      </c>
      <c r="C24" s="15" t="s">
        <v>145</v>
      </c>
      <c r="D24" s="15" t="s">
        <v>146</v>
      </c>
      <c r="E24" s="15" t="s">
        <v>147</v>
      </c>
      <c r="F24" s="15" t="s">
        <v>148</v>
      </c>
      <c r="G24" s="16" t="s">
        <v>86</v>
      </c>
      <c r="H24" s="16"/>
      <c r="I24" s="14">
        <f>IF(ISNUMBER(H24),H24,IF(G24="Must",'Scoring summary'!$B$27,IF(G24="Should",'Scoring summary'!$B$28,IF(G24="Could",'Scoring summary'!$B$29,0))))</f>
        <v>3</v>
      </c>
      <c r="J24" s="16"/>
      <c r="K24" s="16"/>
      <c r="L24" s="16"/>
      <c r="M24" s="14" t="str">
        <f t="shared" si="0"/>
        <v/>
      </c>
      <c r="N24" s="14" t="str">
        <f t="shared" si="1"/>
        <v/>
      </c>
      <c r="O24" s="14" t="str">
        <f t="shared" si="2"/>
        <v/>
      </c>
      <c r="P24" s="17"/>
    </row>
    <row r="25" spans="1:16" ht="39.6" x14ac:dyDescent="0.3">
      <c r="A25" s="14" t="s">
        <v>149</v>
      </c>
      <c r="B25" s="15" t="s">
        <v>150</v>
      </c>
      <c r="C25" s="15" t="s">
        <v>151</v>
      </c>
      <c r="D25" s="15" t="s">
        <v>152</v>
      </c>
      <c r="E25" s="15" t="s">
        <v>153</v>
      </c>
      <c r="F25" s="15" t="s">
        <v>154</v>
      </c>
      <c r="G25" s="16" t="s">
        <v>48</v>
      </c>
      <c r="H25" s="16"/>
      <c r="I25" s="14">
        <f>IF(ISNUMBER(H25),H25,IF(G25="Must",'Scoring summary'!$B$27,IF(G25="Should",'Scoring summary'!$B$28,IF(G25="Could",'Scoring summary'!$B$29,0))))</f>
        <v>5</v>
      </c>
      <c r="J25" s="16"/>
      <c r="K25" s="16"/>
      <c r="L25" s="16"/>
      <c r="M25" s="14" t="str">
        <f t="shared" si="0"/>
        <v/>
      </c>
      <c r="N25" s="14" t="str">
        <f t="shared" si="1"/>
        <v/>
      </c>
      <c r="O25" s="14" t="str">
        <f t="shared" si="2"/>
        <v/>
      </c>
      <c r="P25" s="17"/>
    </row>
    <row r="26" spans="1:16" ht="39.6" x14ac:dyDescent="0.3">
      <c r="A26" s="14" t="s">
        <v>155</v>
      </c>
      <c r="B26" s="15" t="s">
        <v>150</v>
      </c>
      <c r="C26" s="15" t="s">
        <v>156</v>
      </c>
      <c r="D26" s="15" t="s">
        <v>157</v>
      </c>
      <c r="E26" s="15" t="s">
        <v>158</v>
      </c>
      <c r="F26" s="15" t="s">
        <v>159</v>
      </c>
      <c r="G26" s="16" t="s">
        <v>48</v>
      </c>
      <c r="H26" s="16"/>
      <c r="I26" s="14">
        <f>IF(ISNUMBER(H26),H26,IF(G26="Must",'Scoring summary'!$B$27,IF(G26="Should",'Scoring summary'!$B$28,IF(G26="Could",'Scoring summary'!$B$29,0))))</f>
        <v>5</v>
      </c>
      <c r="J26" s="16"/>
      <c r="K26" s="16"/>
      <c r="L26" s="16"/>
      <c r="M26" s="14" t="str">
        <f t="shared" si="0"/>
        <v/>
      </c>
      <c r="N26" s="14" t="str">
        <f t="shared" si="1"/>
        <v/>
      </c>
      <c r="O26" s="14" t="str">
        <f t="shared" si="2"/>
        <v/>
      </c>
      <c r="P26" s="17"/>
    </row>
    <row r="27" spans="1:16" ht="26.4" x14ac:dyDescent="0.3">
      <c r="A27" s="14" t="s">
        <v>160</v>
      </c>
      <c r="B27" s="15" t="s">
        <v>150</v>
      </c>
      <c r="C27" s="15" t="s">
        <v>161</v>
      </c>
      <c r="D27" s="15" t="s">
        <v>162</v>
      </c>
      <c r="E27" s="15" t="s">
        <v>163</v>
      </c>
      <c r="F27" s="15" t="s">
        <v>164</v>
      </c>
      <c r="G27" s="16" t="s">
        <v>86</v>
      </c>
      <c r="H27" s="16"/>
      <c r="I27" s="14">
        <f>IF(ISNUMBER(H27),H27,IF(G27="Must",'Scoring summary'!$B$27,IF(G27="Should",'Scoring summary'!$B$28,IF(G27="Could",'Scoring summary'!$B$29,0))))</f>
        <v>3</v>
      </c>
      <c r="J27" s="16"/>
      <c r="K27" s="16"/>
      <c r="L27" s="16"/>
      <c r="M27" s="14" t="str">
        <f t="shared" si="0"/>
        <v/>
      </c>
      <c r="N27" s="14" t="str">
        <f t="shared" si="1"/>
        <v/>
      </c>
      <c r="O27" s="14" t="str">
        <f t="shared" si="2"/>
        <v/>
      </c>
      <c r="P27" s="17"/>
    </row>
    <row r="28" spans="1:16" ht="26.4" x14ac:dyDescent="0.3">
      <c r="A28" s="14" t="s">
        <v>165</v>
      </c>
      <c r="B28" s="15" t="s">
        <v>150</v>
      </c>
      <c r="C28" s="15" t="s">
        <v>166</v>
      </c>
      <c r="D28" s="15" t="s">
        <v>167</v>
      </c>
      <c r="E28" s="15" t="s">
        <v>168</v>
      </c>
      <c r="F28" s="15" t="s">
        <v>169</v>
      </c>
      <c r="G28" s="16" t="s">
        <v>86</v>
      </c>
      <c r="H28" s="16"/>
      <c r="I28" s="14">
        <f>IF(ISNUMBER(H28),H28,IF(G28="Must",'Scoring summary'!$B$27,IF(G28="Should",'Scoring summary'!$B$28,IF(G28="Could",'Scoring summary'!$B$29,0))))</f>
        <v>3</v>
      </c>
      <c r="J28" s="16"/>
      <c r="K28" s="16"/>
      <c r="L28" s="16"/>
      <c r="M28" s="14" t="str">
        <f t="shared" si="0"/>
        <v/>
      </c>
      <c r="N28" s="14" t="str">
        <f t="shared" si="1"/>
        <v/>
      </c>
      <c r="O28" s="14" t="str">
        <f t="shared" si="2"/>
        <v/>
      </c>
      <c r="P28" s="17"/>
    </row>
    <row r="29" spans="1:16" ht="26.4" x14ac:dyDescent="0.3">
      <c r="A29" s="14" t="s">
        <v>170</v>
      </c>
      <c r="B29" s="15" t="s">
        <v>150</v>
      </c>
      <c r="C29" s="15" t="s">
        <v>171</v>
      </c>
      <c r="D29" s="15" t="s">
        <v>172</v>
      </c>
      <c r="E29" s="15" t="s">
        <v>173</v>
      </c>
      <c r="F29" s="15" t="s">
        <v>174</v>
      </c>
      <c r="G29" s="16" t="s">
        <v>175</v>
      </c>
      <c r="H29" s="16"/>
      <c r="I29" s="14">
        <f>IF(ISNUMBER(H29),H29,IF(G29="Must",'Scoring summary'!$B$27,IF(G29="Should",'Scoring summary'!$B$28,IF(G29="Could",'Scoring summary'!$B$29,0))))</f>
        <v>1</v>
      </c>
      <c r="J29" s="16"/>
      <c r="K29" s="16"/>
      <c r="L29" s="16"/>
      <c r="M29" s="14" t="str">
        <f t="shared" si="0"/>
        <v/>
      </c>
      <c r="N29" s="14" t="str">
        <f t="shared" si="1"/>
        <v/>
      </c>
      <c r="O29" s="14" t="str">
        <f t="shared" si="2"/>
        <v/>
      </c>
      <c r="P29" s="17"/>
    </row>
    <row r="30" spans="1:16" ht="26.4" x14ac:dyDescent="0.3">
      <c r="A30" s="14" t="s">
        <v>176</v>
      </c>
      <c r="B30" s="15" t="s">
        <v>150</v>
      </c>
      <c r="C30" s="15" t="s">
        <v>177</v>
      </c>
      <c r="D30" s="15" t="s">
        <v>178</v>
      </c>
      <c r="E30" s="15" t="s">
        <v>179</v>
      </c>
      <c r="F30" s="15" t="s">
        <v>180</v>
      </c>
      <c r="G30" s="16" t="s">
        <v>86</v>
      </c>
      <c r="H30" s="16"/>
      <c r="I30" s="14">
        <f>IF(ISNUMBER(H30),H30,IF(G30="Must",'Scoring summary'!$B$27,IF(G30="Should",'Scoring summary'!$B$28,IF(G30="Could",'Scoring summary'!$B$29,0))))</f>
        <v>3</v>
      </c>
      <c r="J30" s="16"/>
      <c r="K30" s="16"/>
      <c r="L30" s="16"/>
      <c r="M30" s="14" t="str">
        <f t="shared" si="0"/>
        <v/>
      </c>
      <c r="N30" s="14" t="str">
        <f t="shared" si="1"/>
        <v/>
      </c>
      <c r="O30" s="14" t="str">
        <f t="shared" si="2"/>
        <v/>
      </c>
      <c r="P30" s="17"/>
    </row>
    <row r="31" spans="1:16" ht="26.4" x14ac:dyDescent="0.3">
      <c r="A31" s="14" t="s">
        <v>181</v>
      </c>
      <c r="B31" s="15" t="s">
        <v>182</v>
      </c>
      <c r="C31" s="15" t="s">
        <v>183</v>
      </c>
      <c r="D31" s="15" t="s">
        <v>184</v>
      </c>
      <c r="E31" s="15" t="s">
        <v>185</v>
      </c>
      <c r="F31" s="15" t="s">
        <v>186</v>
      </c>
      <c r="G31" s="16" t="s">
        <v>48</v>
      </c>
      <c r="H31" s="16"/>
      <c r="I31" s="14">
        <f>IF(ISNUMBER(H31),H31,IF(G31="Must",'Scoring summary'!$B$27,IF(G31="Should",'Scoring summary'!$B$28,IF(G31="Could",'Scoring summary'!$B$29,0))))</f>
        <v>5</v>
      </c>
      <c r="J31" s="16"/>
      <c r="K31" s="16"/>
      <c r="L31" s="16"/>
      <c r="M31" s="14" t="str">
        <f t="shared" si="0"/>
        <v/>
      </c>
      <c r="N31" s="14" t="str">
        <f t="shared" si="1"/>
        <v/>
      </c>
      <c r="O31" s="14" t="str">
        <f t="shared" si="2"/>
        <v/>
      </c>
      <c r="P31" s="17"/>
    </row>
    <row r="32" spans="1:16" ht="26.4" x14ac:dyDescent="0.3">
      <c r="A32" s="14" t="s">
        <v>187</v>
      </c>
      <c r="B32" s="15" t="s">
        <v>182</v>
      </c>
      <c r="C32" s="15" t="s">
        <v>188</v>
      </c>
      <c r="D32" s="15" t="s">
        <v>189</v>
      </c>
      <c r="E32" s="15" t="s">
        <v>190</v>
      </c>
      <c r="F32" s="15" t="s">
        <v>191</v>
      </c>
      <c r="G32" s="16" t="s">
        <v>48</v>
      </c>
      <c r="H32" s="16"/>
      <c r="I32" s="14">
        <f>IF(ISNUMBER(H32),H32,IF(G32="Must",'Scoring summary'!$B$27,IF(G32="Should",'Scoring summary'!$B$28,IF(G32="Could",'Scoring summary'!$B$29,0))))</f>
        <v>5</v>
      </c>
      <c r="J32" s="16"/>
      <c r="K32" s="16"/>
      <c r="L32" s="16"/>
      <c r="M32" s="14" t="str">
        <f t="shared" si="0"/>
        <v/>
      </c>
      <c r="N32" s="14" t="str">
        <f t="shared" si="1"/>
        <v/>
      </c>
      <c r="O32" s="14" t="str">
        <f t="shared" si="2"/>
        <v/>
      </c>
      <c r="P32" s="17"/>
    </row>
    <row r="33" spans="1:16" ht="26.4" x14ac:dyDescent="0.3">
      <c r="A33" s="14" t="s">
        <v>192</v>
      </c>
      <c r="B33" s="15" t="s">
        <v>182</v>
      </c>
      <c r="C33" s="15" t="s">
        <v>193</v>
      </c>
      <c r="D33" s="15" t="s">
        <v>194</v>
      </c>
      <c r="E33" s="15" t="s">
        <v>195</v>
      </c>
      <c r="F33" s="15" t="s">
        <v>196</v>
      </c>
      <c r="G33" s="16" t="s">
        <v>48</v>
      </c>
      <c r="H33" s="16"/>
      <c r="I33" s="14">
        <f>IF(ISNUMBER(H33),H33,IF(G33="Must",'Scoring summary'!$B$27,IF(G33="Should",'Scoring summary'!$B$28,IF(G33="Could",'Scoring summary'!$B$29,0))))</f>
        <v>5</v>
      </c>
      <c r="J33" s="16"/>
      <c r="K33" s="16"/>
      <c r="L33" s="16"/>
      <c r="M33" s="14" t="str">
        <f t="shared" si="0"/>
        <v/>
      </c>
      <c r="N33" s="14" t="str">
        <f t="shared" si="1"/>
        <v/>
      </c>
      <c r="O33" s="14" t="str">
        <f t="shared" si="2"/>
        <v/>
      </c>
      <c r="P33" s="17"/>
    </row>
    <row r="34" spans="1:16" ht="26.4" x14ac:dyDescent="0.3">
      <c r="A34" s="14" t="s">
        <v>197</v>
      </c>
      <c r="B34" s="15" t="s">
        <v>182</v>
      </c>
      <c r="C34" s="15" t="s">
        <v>198</v>
      </c>
      <c r="D34" s="15" t="s">
        <v>199</v>
      </c>
      <c r="E34" s="15" t="s">
        <v>200</v>
      </c>
      <c r="F34" s="15" t="s">
        <v>201</v>
      </c>
      <c r="G34" s="16" t="s">
        <v>48</v>
      </c>
      <c r="H34" s="16"/>
      <c r="I34" s="14">
        <f>IF(ISNUMBER(H34),H34,IF(G34="Must",'Scoring summary'!$B$27,IF(G34="Should",'Scoring summary'!$B$28,IF(G34="Could",'Scoring summary'!$B$29,0))))</f>
        <v>5</v>
      </c>
      <c r="J34" s="16"/>
      <c r="K34" s="16"/>
      <c r="L34" s="16"/>
      <c r="M34" s="14" t="str">
        <f t="shared" si="0"/>
        <v/>
      </c>
      <c r="N34" s="14" t="str">
        <f t="shared" si="1"/>
        <v/>
      </c>
      <c r="O34" s="14" t="str">
        <f t="shared" si="2"/>
        <v/>
      </c>
      <c r="P34" s="17"/>
    </row>
    <row r="35" spans="1:16" ht="26.4" x14ac:dyDescent="0.3">
      <c r="A35" s="14" t="s">
        <v>202</v>
      </c>
      <c r="B35" s="15" t="s">
        <v>182</v>
      </c>
      <c r="C35" s="15" t="s">
        <v>203</v>
      </c>
      <c r="D35" s="15" t="s">
        <v>204</v>
      </c>
      <c r="E35" s="15" t="s">
        <v>205</v>
      </c>
      <c r="F35" s="15" t="s">
        <v>206</v>
      </c>
      <c r="G35" s="16" t="s">
        <v>86</v>
      </c>
      <c r="H35" s="16"/>
      <c r="I35" s="14">
        <f>IF(ISNUMBER(H35),H35,IF(G35="Must",'Scoring summary'!$B$27,IF(G35="Should",'Scoring summary'!$B$28,IF(G35="Could",'Scoring summary'!$B$29,0))))</f>
        <v>3</v>
      </c>
      <c r="J35" s="16"/>
      <c r="K35" s="16"/>
      <c r="L35" s="16"/>
      <c r="M35" s="14" t="str">
        <f t="shared" si="0"/>
        <v/>
      </c>
      <c r="N35" s="14" t="str">
        <f t="shared" si="1"/>
        <v/>
      </c>
      <c r="O35" s="14" t="str">
        <f t="shared" si="2"/>
        <v/>
      </c>
      <c r="P35" s="17"/>
    </row>
    <row r="36" spans="1:16" ht="26.4" x14ac:dyDescent="0.3">
      <c r="A36" s="14" t="s">
        <v>207</v>
      </c>
      <c r="B36" s="15" t="s">
        <v>208</v>
      </c>
      <c r="C36" s="15" t="s">
        <v>209</v>
      </c>
      <c r="D36" s="15" t="s">
        <v>210</v>
      </c>
      <c r="E36" s="15" t="s">
        <v>211</v>
      </c>
      <c r="F36" s="15" t="s">
        <v>212</v>
      </c>
      <c r="G36" s="16" t="s">
        <v>48</v>
      </c>
      <c r="H36" s="16"/>
      <c r="I36" s="14">
        <f>IF(ISNUMBER(H36),H36,IF(G36="Must",'Scoring summary'!$B$27,IF(G36="Should",'Scoring summary'!$B$28,IF(G36="Could",'Scoring summary'!$B$29,0))))</f>
        <v>5</v>
      </c>
      <c r="J36" s="16"/>
      <c r="K36" s="16"/>
      <c r="L36" s="16"/>
      <c r="M36" s="14" t="str">
        <f t="shared" si="0"/>
        <v/>
      </c>
      <c r="N36" s="14" t="str">
        <f t="shared" si="1"/>
        <v/>
      </c>
      <c r="O36" s="14" t="str">
        <f t="shared" si="2"/>
        <v/>
      </c>
      <c r="P36" s="17"/>
    </row>
    <row r="37" spans="1:16" ht="26.4" x14ac:dyDescent="0.3">
      <c r="A37" s="14" t="s">
        <v>213</v>
      </c>
      <c r="B37" s="15" t="s">
        <v>208</v>
      </c>
      <c r="C37" s="15" t="s">
        <v>214</v>
      </c>
      <c r="D37" s="15" t="s">
        <v>215</v>
      </c>
      <c r="E37" s="15" t="s">
        <v>216</v>
      </c>
      <c r="F37" s="15" t="s">
        <v>217</v>
      </c>
      <c r="G37" s="16" t="s">
        <v>48</v>
      </c>
      <c r="H37" s="16"/>
      <c r="I37" s="14">
        <f>IF(ISNUMBER(H37),H37,IF(G37="Must",'Scoring summary'!$B$27,IF(G37="Should",'Scoring summary'!$B$28,IF(G37="Could",'Scoring summary'!$B$29,0))))</f>
        <v>5</v>
      </c>
      <c r="J37" s="16"/>
      <c r="K37" s="16"/>
      <c r="L37" s="16"/>
      <c r="M37" s="14" t="str">
        <f t="shared" si="0"/>
        <v/>
      </c>
      <c r="N37" s="14" t="str">
        <f t="shared" si="1"/>
        <v/>
      </c>
      <c r="O37" s="14" t="str">
        <f t="shared" si="2"/>
        <v/>
      </c>
      <c r="P37" s="17"/>
    </row>
    <row r="38" spans="1:16" ht="26.4" x14ac:dyDescent="0.3">
      <c r="A38" s="14" t="s">
        <v>218</v>
      </c>
      <c r="B38" s="15" t="s">
        <v>208</v>
      </c>
      <c r="C38" s="15" t="s">
        <v>219</v>
      </c>
      <c r="D38" s="15" t="s">
        <v>220</v>
      </c>
      <c r="E38" s="15" t="s">
        <v>221</v>
      </c>
      <c r="F38" s="15" t="s">
        <v>222</v>
      </c>
      <c r="G38" s="16" t="s">
        <v>86</v>
      </c>
      <c r="H38" s="16"/>
      <c r="I38" s="14">
        <f>IF(ISNUMBER(H38),H38,IF(G38="Must",'Scoring summary'!$B$27,IF(G38="Should",'Scoring summary'!$B$28,IF(G38="Could",'Scoring summary'!$B$29,0))))</f>
        <v>3</v>
      </c>
      <c r="J38" s="16"/>
      <c r="K38" s="16"/>
      <c r="L38" s="16"/>
      <c r="M38" s="14" t="str">
        <f t="shared" si="0"/>
        <v/>
      </c>
      <c r="N38" s="14" t="str">
        <f t="shared" si="1"/>
        <v/>
      </c>
      <c r="O38" s="14" t="str">
        <f t="shared" si="2"/>
        <v/>
      </c>
      <c r="P38" s="17"/>
    </row>
    <row r="39" spans="1:16" ht="26.4" x14ac:dyDescent="0.3">
      <c r="A39" s="14" t="s">
        <v>223</v>
      </c>
      <c r="B39" s="15" t="s">
        <v>208</v>
      </c>
      <c r="C39" s="15" t="s">
        <v>224</v>
      </c>
      <c r="D39" s="15" t="s">
        <v>225</v>
      </c>
      <c r="E39" s="15" t="s">
        <v>226</v>
      </c>
      <c r="F39" s="15" t="s">
        <v>227</v>
      </c>
      <c r="G39" s="16" t="s">
        <v>175</v>
      </c>
      <c r="H39" s="16"/>
      <c r="I39" s="14">
        <f>IF(ISNUMBER(H39),H39,IF(G39="Must",'Scoring summary'!$B$27,IF(G39="Should",'Scoring summary'!$B$28,IF(G39="Could",'Scoring summary'!$B$29,0))))</f>
        <v>1</v>
      </c>
      <c r="J39" s="16"/>
      <c r="K39" s="16"/>
      <c r="L39" s="16"/>
      <c r="M39" s="14" t="str">
        <f t="shared" si="0"/>
        <v/>
      </c>
      <c r="N39" s="14" t="str">
        <f t="shared" si="1"/>
        <v/>
      </c>
      <c r="O39" s="14" t="str">
        <f t="shared" si="2"/>
        <v/>
      </c>
      <c r="P39" s="17"/>
    </row>
    <row r="40" spans="1:16" ht="39.6" x14ac:dyDescent="0.3">
      <c r="A40" s="14" t="s">
        <v>228</v>
      </c>
      <c r="B40" s="15" t="s">
        <v>229</v>
      </c>
      <c r="C40" s="15" t="s">
        <v>230</v>
      </c>
      <c r="D40" s="15" t="s">
        <v>231</v>
      </c>
      <c r="E40" s="15" t="s">
        <v>232</v>
      </c>
      <c r="F40" s="15" t="s">
        <v>233</v>
      </c>
      <c r="G40" s="16" t="s">
        <v>48</v>
      </c>
      <c r="H40" s="16"/>
      <c r="I40" s="14">
        <f>IF(ISNUMBER(H40),H40,IF(G40="Must",'Scoring summary'!$B$27,IF(G40="Should",'Scoring summary'!$B$28,IF(G40="Could",'Scoring summary'!$B$29,0))))</f>
        <v>5</v>
      </c>
      <c r="J40" s="16"/>
      <c r="K40" s="16"/>
      <c r="L40" s="16"/>
      <c r="M40" s="14" t="str">
        <f t="shared" si="0"/>
        <v/>
      </c>
      <c r="N40" s="14" t="str">
        <f t="shared" si="1"/>
        <v/>
      </c>
      <c r="O40" s="14" t="str">
        <f t="shared" si="2"/>
        <v/>
      </c>
      <c r="P40" s="17"/>
    </row>
    <row r="41" spans="1:16" ht="39.6" x14ac:dyDescent="0.3">
      <c r="A41" s="14" t="s">
        <v>234</v>
      </c>
      <c r="B41" s="15" t="s">
        <v>229</v>
      </c>
      <c r="C41" s="15" t="s">
        <v>235</v>
      </c>
      <c r="D41" s="15" t="s">
        <v>236</v>
      </c>
      <c r="E41" s="15" t="s">
        <v>237</v>
      </c>
      <c r="F41" s="15" t="s">
        <v>238</v>
      </c>
      <c r="G41" s="16" t="s">
        <v>48</v>
      </c>
      <c r="H41" s="16"/>
      <c r="I41" s="14">
        <f>IF(ISNUMBER(H41),H41,IF(G41="Must",'Scoring summary'!$B$27,IF(G41="Should",'Scoring summary'!$B$28,IF(G41="Could",'Scoring summary'!$B$29,0))))</f>
        <v>5</v>
      </c>
      <c r="J41" s="16"/>
      <c r="K41" s="16"/>
      <c r="L41" s="16"/>
      <c r="M41" s="14" t="str">
        <f t="shared" si="0"/>
        <v/>
      </c>
      <c r="N41" s="14" t="str">
        <f t="shared" si="1"/>
        <v/>
      </c>
      <c r="O41" s="14" t="str">
        <f t="shared" si="2"/>
        <v/>
      </c>
      <c r="P41" s="17"/>
    </row>
    <row r="42" spans="1:16" ht="26.4" x14ac:dyDescent="0.3">
      <c r="A42" s="14" t="s">
        <v>239</v>
      </c>
      <c r="B42" s="15" t="s">
        <v>229</v>
      </c>
      <c r="C42" s="15" t="s">
        <v>240</v>
      </c>
      <c r="D42" s="15" t="s">
        <v>241</v>
      </c>
      <c r="E42" s="15" t="s">
        <v>242</v>
      </c>
      <c r="F42" s="15" t="s">
        <v>243</v>
      </c>
      <c r="G42" s="16" t="s">
        <v>86</v>
      </c>
      <c r="H42" s="16"/>
      <c r="I42" s="14">
        <f>IF(ISNUMBER(H42),H42,IF(G42="Must",'Scoring summary'!$B$27,IF(G42="Should",'Scoring summary'!$B$28,IF(G42="Could",'Scoring summary'!$B$29,0))))</f>
        <v>3</v>
      </c>
      <c r="J42" s="16"/>
      <c r="K42" s="16"/>
      <c r="L42" s="16"/>
      <c r="M42" s="14" t="str">
        <f t="shared" si="0"/>
        <v/>
      </c>
      <c r="N42" s="14" t="str">
        <f t="shared" si="1"/>
        <v/>
      </c>
      <c r="O42" s="14" t="str">
        <f t="shared" si="2"/>
        <v/>
      </c>
      <c r="P42" s="17"/>
    </row>
    <row r="43" spans="1:16" ht="26.4" x14ac:dyDescent="0.3">
      <c r="A43" s="14" t="s">
        <v>244</v>
      </c>
      <c r="B43" s="15" t="s">
        <v>229</v>
      </c>
      <c r="C43" s="15" t="s">
        <v>245</v>
      </c>
      <c r="D43" s="15" t="s">
        <v>246</v>
      </c>
      <c r="E43" s="15" t="s">
        <v>247</v>
      </c>
      <c r="F43" s="15" t="s">
        <v>248</v>
      </c>
      <c r="G43" s="16" t="s">
        <v>86</v>
      </c>
      <c r="H43" s="16"/>
      <c r="I43" s="14">
        <f>IF(ISNUMBER(H43),H43,IF(G43="Must",'Scoring summary'!$B$27,IF(G43="Should",'Scoring summary'!$B$28,IF(G43="Could",'Scoring summary'!$B$29,0))))</f>
        <v>3</v>
      </c>
      <c r="J43" s="16"/>
      <c r="K43" s="16"/>
      <c r="L43" s="16"/>
      <c r="M43" s="14" t="str">
        <f t="shared" si="0"/>
        <v/>
      </c>
      <c r="N43" s="14" t="str">
        <f t="shared" si="1"/>
        <v/>
      </c>
      <c r="O43" s="14" t="str">
        <f t="shared" si="2"/>
        <v/>
      </c>
      <c r="P43" s="17"/>
    </row>
    <row r="44" spans="1:16" ht="26.4" x14ac:dyDescent="0.3">
      <c r="A44" s="14" t="s">
        <v>249</v>
      </c>
      <c r="B44" s="15" t="s">
        <v>229</v>
      </c>
      <c r="C44" s="15" t="s">
        <v>250</v>
      </c>
      <c r="D44" s="15" t="s">
        <v>251</v>
      </c>
      <c r="E44" s="15" t="s">
        <v>252</v>
      </c>
      <c r="F44" s="15" t="s">
        <v>253</v>
      </c>
      <c r="G44" s="16" t="s">
        <v>86</v>
      </c>
      <c r="H44" s="16"/>
      <c r="I44" s="14">
        <f>IF(ISNUMBER(H44),H44,IF(G44="Must",'Scoring summary'!$B$27,IF(G44="Should",'Scoring summary'!$B$28,IF(G44="Could",'Scoring summary'!$B$29,0))))</f>
        <v>3</v>
      </c>
      <c r="J44" s="16"/>
      <c r="K44" s="16"/>
      <c r="L44" s="16"/>
      <c r="M44" s="14" t="str">
        <f t="shared" si="0"/>
        <v/>
      </c>
      <c r="N44" s="14" t="str">
        <f t="shared" si="1"/>
        <v/>
      </c>
      <c r="O44" s="14" t="str">
        <f t="shared" si="2"/>
        <v/>
      </c>
      <c r="P44" s="17"/>
    </row>
    <row r="45" spans="1:16" ht="26.4" x14ac:dyDescent="0.3">
      <c r="A45" s="14" t="s">
        <v>254</v>
      </c>
      <c r="B45" s="15" t="s">
        <v>229</v>
      </c>
      <c r="C45" s="15" t="s">
        <v>255</v>
      </c>
      <c r="D45" s="15" t="s">
        <v>256</v>
      </c>
      <c r="E45" s="15" t="s">
        <v>257</v>
      </c>
      <c r="F45" s="15" t="s">
        <v>258</v>
      </c>
      <c r="G45" s="16" t="s">
        <v>86</v>
      </c>
      <c r="H45" s="16"/>
      <c r="I45" s="14">
        <f>IF(ISNUMBER(H45),H45,IF(G45="Must",'Scoring summary'!$B$27,IF(G45="Should",'Scoring summary'!$B$28,IF(G45="Could",'Scoring summary'!$B$29,0))))</f>
        <v>3</v>
      </c>
      <c r="J45" s="16"/>
      <c r="K45" s="16"/>
      <c r="L45" s="16"/>
      <c r="M45" s="14" t="str">
        <f t="shared" si="0"/>
        <v/>
      </c>
      <c r="N45" s="14" t="str">
        <f t="shared" si="1"/>
        <v/>
      </c>
      <c r="O45" s="14" t="str">
        <f t="shared" si="2"/>
        <v/>
      </c>
      <c r="P45" s="17"/>
    </row>
    <row r="46" spans="1:16" ht="26.4" x14ac:dyDescent="0.3">
      <c r="A46" s="14" t="s">
        <v>259</v>
      </c>
      <c r="B46" s="15" t="s">
        <v>260</v>
      </c>
      <c r="C46" s="15" t="s">
        <v>261</v>
      </c>
      <c r="D46" s="15" t="s">
        <v>262</v>
      </c>
      <c r="E46" s="15" t="s">
        <v>263</v>
      </c>
      <c r="F46" s="15" t="s">
        <v>264</v>
      </c>
      <c r="G46" s="16" t="s">
        <v>86</v>
      </c>
      <c r="H46" s="16"/>
      <c r="I46" s="14">
        <f>IF(ISNUMBER(H46),H46,IF(G46="Must",'Scoring summary'!$B$27,IF(G46="Should",'Scoring summary'!$B$28,IF(G46="Could",'Scoring summary'!$B$29,0))))</f>
        <v>3</v>
      </c>
      <c r="J46" s="16"/>
      <c r="K46" s="16"/>
      <c r="L46" s="16"/>
      <c r="M46" s="14" t="str">
        <f t="shared" si="0"/>
        <v/>
      </c>
      <c r="N46" s="14" t="str">
        <f t="shared" si="1"/>
        <v/>
      </c>
      <c r="O46" s="14" t="str">
        <f t="shared" si="2"/>
        <v/>
      </c>
      <c r="P46" s="17"/>
    </row>
    <row r="47" spans="1:16" ht="26.4" x14ac:dyDescent="0.3">
      <c r="A47" s="14" t="s">
        <v>265</v>
      </c>
      <c r="B47" s="15" t="s">
        <v>260</v>
      </c>
      <c r="C47" s="15" t="s">
        <v>266</v>
      </c>
      <c r="D47" s="15" t="s">
        <v>267</v>
      </c>
      <c r="E47" s="15" t="s">
        <v>268</v>
      </c>
      <c r="F47" s="15" t="s">
        <v>269</v>
      </c>
      <c r="G47" s="16" t="s">
        <v>175</v>
      </c>
      <c r="H47" s="16"/>
      <c r="I47" s="14">
        <f>IF(ISNUMBER(H47),H47,IF(G47="Must",'Scoring summary'!$B$27,IF(G47="Should",'Scoring summary'!$B$28,IF(G47="Could",'Scoring summary'!$B$29,0))))</f>
        <v>1</v>
      </c>
      <c r="J47" s="16"/>
      <c r="K47" s="16"/>
      <c r="L47" s="16"/>
      <c r="M47" s="14" t="str">
        <f t="shared" si="0"/>
        <v/>
      </c>
      <c r="N47" s="14" t="str">
        <f t="shared" si="1"/>
        <v/>
      </c>
      <c r="O47" s="14" t="str">
        <f t="shared" si="2"/>
        <v/>
      </c>
      <c r="P47" s="17"/>
    </row>
    <row r="48" spans="1:16" ht="26.4" x14ac:dyDescent="0.3">
      <c r="A48" s="14" t="s">
        <v>270</v>
      </c>
      <c r="B48" s="15" t="s">
        <v>271</v>
      </c>
      <c r="C48" s="15" t="s">
        <v>272</v>
      </c>
      <c r="D48" s="15" t="s">
        <v>273</v>
      </c>
      <c r="E48" s="15" t="s">
        <v>274</v>
      </c>
      <c r="F48" s="15" t="s">
        <v>275</v>
      </c>
      <c r="G48" s="16" t="s">
        <v>48</v>
      </c>
      <c r="H48" s="16"/>
      <c r="I48" s="14">
        <f>IF(ISNUMBER(H48),H48,IF(G48="Must",'Scoring summary'!$B$27,IF(G48="Should",'Scoring summary'!$B$28,IF(G48="Could",'Scoring summary'!$B$29,0))))</f>
        <v>5</v>
      </c>
      <c r="J48" s="16"/>
      <c r="K48" s="16"/>
      <c r="L48" s="16"/>
      <c r="M48" s="14" t="str">
        <f t="shared" si="0"/>
        <v/>
      </c>
      <c r="N48" s="14" t="str">
        <f t="shared" si="1"/>
        <v/>
      </c>
      <c r="O48" s="14" t="str">
        <f t="shared" si="2"/>
        <v/>
      </c>
      <c r="P48" s="17"/>
    </row>
    <row r="49" spans="1:16" ht="26.4" x14ac:dyDescent="0.3">
      <c r="A49" s="14" t="s">
        <v>276</v>
      </c>
      <c r="B49" s="15" t="s">
        <v>271</v>
      </c>
      <c r="C49" s="15" t="s">
        <v>277</v>
      </c>
      <c r="D49" s="15" t="s">
        <v>278</v>
      </c>
      <c r="E49" s="15" t="s">
        <v>279</v>
      </c>
      <c r="F49" s="15" t="s">
        <v>280</v>
      </c>
      <c r="G49" s="16" t="s">
        <v>48</v>
      </c>
      <c r="H49" s="16"/>
      <c r="I49" s="14">
        <f>IF(ISNUMBER(H49),H49,IF(G49="Must",'Scoring summary'!$B$27,IF(G49="Should",'Scoring summary'!$B$28,IF(G49="Could",'Scoring summary'!$B$29,0))))</f>
        <v>5</v>
      </c>
      <c r="J49" s="16"/>
      <c r="K49" s="16"/>
      <c r="L49" s="16"/>
      <c r="M49" s="14" t="str">
        <f t="shared" si="0"/>
        <v/>
      </c>
      <c r="N49" s="14" t="str">
        <f t="shared" si="1"/>
        <v/>
      </c>
      <c r="O49" s="14" t="str">
        <f t="shared" si="2"/>
        <v/>
      </c>
      <c r="P49" s="17"/>
    </row>
    <row r="50" spans="1:16" ht="26.4" x14ac:dyDescent="0.3">
      <c r="A50" s="14" t="s">
        <v>281</v>
      </c>
      <c r="B50" s="15" t="s">
        <v>271</v>
      </c>
      <c r="C50" s="15" t="s">
        <v>282</v>
      </c>
      <c r="D50" s="15" t="s">
        <v>283</v>
      </c>
      <c r="E50" s="15" t="s">
        <v>284</v>
      </c>
      <c r="F50" s="15" t="s">
        <v>285</v>
      </c>
      <c r="G50" s="16" t="s">
        <v>86</v>
      </c>
      <c r="H50" s="16"/>
      <c r="I50" s="14">
        <f>IF(ISNUMBER(H50),H50,IF(G50="Must",'Scoring summary'!$B$27,IF(G50="Should",'Scoring summary'!$B$28,IF(G50="Could",'Scoring summary'!$B$29,0))))</f>
        <v>3</v>
      </c>
      <c r="J50" s="16"/>
      <c r="K50" s="16"/>
      <c r="L50" s="16"/>
      <c r="M50" s="14" t="str">
        <f t="shared" si="0"/>
        <v/>
      </c>
      <c r="N50" s="14" t="str">
        <f t="shared" si="1"/>
        <v/>
      </c>
      <c r="O50" s="14" t="str">
        <f t="shared" si="2"/>
        <v/>
      </c>
      <c r="P50" s="17"/>
    </row>
    <row r="51" spans="1:16" ht="26.4" x14ac:dyDescent="0.3">
      <c r="A51" s="14" t="s">
        <v>286</v>
      </c>
      <c r="B51" s="15" t="s">
        <v>271</v>
      </c>
      <c r="C51" s="15" t="s">
        <v>287</v>
      </c>
      <c r="D51" s="15" t="s">
        <v>288</v>
      </c>
      <c r="E51" s="15" t="s">
        <v>289</v>
      </c>
      <c r="F51" s="15" t="s">
        <v>290</v>
      </c>
      <c r="G51" s="16" t="s">
        <v>86</v>
      </c>
      <c r="H51" s="16"/>
      <c r="I51" s="14">
        <f>IF(ISNUMBER(H51),H51,IF(G51="Must",'Scoring summary'!$B$27,IF(G51="Should",'Scoring summary'!$B$28,IF(G51="Could",'Scoring summary'!$B$29,0))))</f>
        <v>3</v>
      </c>
      <c r="J51" s="16"/>
      <c r="K51" s="16"/>
      <c r="L51" s="16"/>
      <c r="M51" s="14" t="str">
        <f t="shared" si="0"/>
        <v/>
      </c>
      <c r="N51" s="14" t="str">
        <f t="shared" si="1"/>
        <v/>
      </c>
      <c r="O51" s="14" t="str">
        <f t="shared" si="2"/>
        <v/>
      </c>
      <c r="P51" s="17"/>
    </row>
    <row r="52" spans="1:16" ht="26.4" x14ac:dyDescent="0.3">
      <c r="A52" s="14" t="s">
        <v>291</v>
      </c>
      <c r="B52" s="15" t="s">
        <v>271</v>
      </c>
      <c r="C52" s="15" t="s">
        <v>292</v>
      </c>
      <c r="D52" s="15" t="s">
        <v>293</v>
      </c>
      <c r="E52" s="15" t="s">
        <v>294</v>
      </c>
      <c r="F52" s="15" t="s">
        <v>295</v>
      </c>
      <c r="G52" s="16" t="s">
        <v>86</v>
      </c>
      <c r="H52" s="16"/>
      <c r="I52" s="14">
        <f>IF(ISNUMBER(H52),H52,IF(G52="Must",'Scoring summary'!$B$27,IF(G52="Should",'Scoring summary'!$B$28,IF(G52="Could",'Scoring summary'!$B$29,0))))</f>
        <v>3</v>
      </c>
      <c r="J52" s="16"/>
      <c r="K52" s="16"/>
      <c r="L52" s="16"/>
      <c r="M52" s="14" t="str">
        <f t="shared" si="0"/>
        <v/>
      </c>
      <c r="N52" s="14" t="str">
        <f t="shared" si="1"/>
        <v/>
      </c>
      <c r="O52" s="14" t="str">
        <f t="shared" si="2"/>
        <v/>
      </c>
      <c r="P52" s="17"/>
    </row>
  </sheetData>
  <autoFilter ref="A4:P52" xr:uid="{00000000-0009-0000-0000-000001000000}"/>
  <dataValidations count="2">
    <dataValidation type="list" allowBlank="1" errorTitle="Priority" error="Choose Must, Should or Could." sqref="G6:G52" xr:uid="{00000000-0002-0000-0100-000000000000}">
      <formula1>"Must,Should,Could"</formula1>
    </dataValidation>
    <dataValidation type="decimal" allowBlank="1" errorTitle="Weight override" error="Enter a number from 0 to 100, or leave blank." sqref="H6:H52" xr:uid="{00000000-0002-0000-0100-000002000000}">
      <formula1>0</formula1>
      <formula2>100</formula2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whole" allowBlank="1" errorTitle="Score" error="Enter a whole number from 0 to the top of the scale." xr:uid="{00000000-0002-0000-0100-000001000000}">
          <x14:formula1>
            <xm:f>0</xm:f>
          </x14:formula1>
          <x14:formula2>
            <xm:f>'Scoring summary'!$B$25</xm:f>
          </x14:formula2>
          <xm:sqref>J6:L52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62" customWidth="1"/>
    <col min="2" max="4" width="18" customWidth="1"/>
  </cols>
  <sheetData>
    <row r="1" spans="1:4" ht="21" x14ac:dyDescent="0.4">
      <c r="A1" s="9" t="s">
        <v>296</v>
      </c>
    </row>
    <row r="2" spans="1:4" x14ac:dyDescent="0.3">
      <c r="A2" s="10" t="s">
        <v>297</v>
      </c>
    </row>
    <row r="4" spans="1:4" x14ac:dyDescent="0.3">
      <c r="A4" s="18" t="s">
        <v>298</v>
      </c>
      <c r="B4" s="19" t="s">
        <v>299</v>
      </c>
      <c r="C4" s="19" t="s">
        <v>300</v>
      </c>
      <c r="D4" s="19" t="s">
        <v>301</v>
      </c>
    </row>
    <row r="5" spans="1:4" x14ac:dyDescent="0.3">
      <c r="A5" s="20" t="s">
        <v>302</v>
      </c>
      <c r="B5" s="21">
        <f>COUNT(Requirements!$J$6:$J$52)</f>
        <v>0</v>
      </c>
      <c r="C5" s="21">
        <f>COUNT(Requirements!$K$6:$K$52)</f>
        <v>0</v>
      </c>
      <c r="D5" s="21">
        <f>COUNT(Requirements!$L$6:$L$52)</f>
        <v>0</v>
      </c>
    </row>
    <row r="6" spans="1:4" x14ac:dyDescent="0.3">
      <c r="A6" s="20" t="s">
        <v>303</v>
      </c>
      <c r="B6" s="22">
        <f>SUM(Requirements!$M$6:$M$52)</f>
        <v>0</v>
      </c>
      <c r="C6" s="22">
        <f>SUM(Requirements!$N$6:$N$52)</f>
        <v>0</v>
      </c>
      <c r="D6" s="22">
        <f>SUM(Requirements!$O$6:$O$52)</f>
        <v>0</v>
      </c>
    </row>
    <row r="7" spans="1:4" x14ac:dyDescent="0.3">
      <c r="A7" s="20" t="s">
        <v>304</v>
      </c>
      <c r="B7" s="22">
        <f>SUMPRODUCT(--ISNUMBER(Requirements!$J$6:$J$52),Requirements!$I$6:$I$52)*$B$25</f>
        <v>0</v>
      </c>
      <c r="C7" s="22">
        <f>SUMPRODUCT(--ISNUMBER(Requirements!$K$6:$K$52),Requirements!$I$6:$I$52)*$B$25</f>
        <v>0</v>
      </c>
      <c r="D7" s="22">
        <f>SUMPRODUCT(--ISNUMBER(Requirements!$L$6:$L$52),Requirements!$I$6:$I$52)*$B$25</f>
        <v>0</v>
      </c>
    </row>
    <row r="8" spans="1:4" x14ac:dyDescent="0.3">
      <c r="A8" s="18" t="s">
        <v>305</v>
      </c>
      <c r="B8" s="23">
        <f>IF(B7=0,0,B6/B7)</f>
        <v>0</v>
      </c>
      <c r="C8" s="23">
        <f>IF(C7=0,0,C6/C7)</f>
        <v>0</v>
      </c>
      <c r="D8" s="23">
        <f>IF(D7=0,0,D6/D7)</f>
        <v>0</v>
      </c>
    </row>
    <row r="9" spans="1:4" x14ac:dyDescent="0.3">
      <c r="A9" s="20" t="s">
        <v>306</v>
      </c>
      <c r="B9" s="24">
        <f>IF(COUNTA(Requirements!$C$6:$C$52)=0,0,B5/COUNTA(Requirements!$C$6:$C$52))</f>
        <v>0</v>
      </c>
      <c r="C9" s="24">
        <f>IF(COUNTA(Requirements!$C$6:$C$52)=0,0,C5/COUNTA(Requirements!$C$6:$C$52))</f>
        <v>0</v>
      </c>
      <c r="D9" s="24">
        <f>IF(COUNTA(Requirements!$C$6:$C$52)=0,0,D5/COUNTA(Requirements!$C$6:$C$52))</f>
        <v>0</v>
      </c>
    </row>
    <row r="10" spans="1:4" x14ac:dyDescent="0.3">
      <c r="A10" s="18" t="s">
        <v>307</v>
      </c>
      <c r="B10" s="25">
        <f>COUNTIFS(Requirements!$G$6:$G$52,"Must",Requirements!$J$6:$J$52,"&lt;"&amp;$B$26)</f>
        <v>0</v>
      </c>
      <c r="C10" s="25">
        <f>COUNTIFS(Requirements!$G$6:$G$52,"Must",Requirements!$K$6:$K$52,"&lt;"&amp;$B$26)</f>
        <v>0</v>
      </c>
      <c r="D10" s="25">
        <f>COUNTIFS(Requirements!$G$6:$G$52,"Must",Requirements!$L$6:$L$52,"&lt;"&amp;$B$26)</f>
        <v>0</v>
      </c>
    </row>
    <row r="11" spans="1:4" x14ac:dyDescent="0.3">
      <c r="A11" s="18" t="s">
        <v>308</v>
      </c>
      <c r="B11" s="25">
        <f>RANK(B8,$B$8:$D$8)</f>
        <v>1</v>
      </c>
      <c r="C11" s="25">
        <f>RANK(C8,$B$8:$D$8)</f>
        <v>1</v>
      </c>
      <c r="D11" s="25">
        <f>RANK(D8,$B$8:$D$8)</f>
        <v>1</v>
      </c>
    </row>
    <row r="13" spans="1:4" x14ac:dyDescent="0.3">
      <c r="A13" s="26" t="s">
        <v>309</v>
      </c>
    </row>
    <row r="14" spans="1:4" x14ac:dyDescent="0.3">
      <c r="A14" s="27" t="s">
        <v>51</v>
      </c>
      <c r="B14" s="24" t="str">
        <f>IFERROR(SUMIFS(Requirements!$M$6:$M$52,Requirements!$B$6:$B$52,$A14)/(SUMPRODUCT((Requirements!$B$6:$B$52=$A14)*ISNUMBER(Requirements!$J$6:$J$52)*Requirements!$I$6:$I$52)*$B$25),"")</f>
        <v/>
      </c>
      <c r="C14" s="24" t="str">
        <f>IFERROR(SUMIFS(Requirements!$N$6:$N$52,Requirements!$B$6:$B$52,$A14)/(SUMPRODUCT((Requirements!$B$6:$B$52=$A14)*ISNUMBER(Requirements!$K$6:$K$52)*Requirements!$I$6:$I$52)*$B$25),"")</f>
        <v/>
      </c>
      <c r="D14" s="24" t="str">
        <f>IFERROR(SUMIFS(Requirements!$O$6:$O$52,Requirements!$B$6:$B$52,$A14)/(SUMPRODUCT((Requirements!$B$6:$B$52=$A14)*ISNUMBER(Requirements!$L$6:$L$52)*Requirements!$I$6:$I$52)*$B$25),"")</f>
        <v/>
      </c>
    </row>
    <row r="15" spans="1:4" x14ac:dyDescent="0.3">
      <c r="A15" s="27" t="s">
        <v>93</v>
      </c>
      <c r="B15" s="24" t="str">
        <f>IFERROR(SUMIFS(Requirements!$M$6:$M$52,Requirements!$B$6:$B$52,$A15)/(SUMPRODUCT((Requirements!$B$6:$B$52=$A15)*ISNUMBER(Requirements!$J$6:$J$52)*Requirements!$I$6:$I$52)*$B$25),"")</f>
        <v/>
      </c>
      <c r="C15" s="24" t="str">
        <f>IFERROR(SUMIFS(Requirements!$N$6:$N$52,Requirements!$B$6:$B$52,$A15)/(SUMPRODUCT((Requirements!$B$6:$B$52=$A15)*ISNUMBER(Requirements!$K$6:$K$52)*Requirements!$I$6:$I$52)*$B$25),"")</f>
        <v/>
      </c>
      <c r="D15" s="24" t="str">
        <f>IFERROR(SUMIFS(Requirements!$O$6:$O$52,Requirements!$B$6:$B$52,$A15)/(SUMPRODUCT((Requirements!$B$6:$B$52=$A15)*ISNUMBER(Requirements!$L$6:$L$52)*Requirements!$I$6:$I$52)*$B$25),"")</f>
        <v/>
      </c>
    </row>
    <row r="16" spans="1:4" x14ac:dyDescent="0.3">
      <c r="A16" s="27" t="s">
        <v>119</v>
      </c>
      <c r="B16" s="24" t="str">
        <f>IFERROR(SUMIFS(Requirements!$M$6:$M$52,Requirements!$B$6:$B$52,$A16)/(SUMPRODUCT((Requirements!$B$6:$B$52=$A16)*ISNUMBER(Requirements!$J$6:$J$52)*Requirements!$I$6:$I$52)*$B$25),"")</f>
        <v/>
      </c>
      <c r="C16" s="24" t="str">
        <f>IFERROR(SUMIFS(Requirements!$N$6:$N$52,Requirements!$B$6:$B$52,$A16)/(SUMPRODUCT((Requirements!$B$6:$B$52=$A16)*ISNUMBER(Requirements!$K$6:$K$52)*Requirements!$I$6:$I$52)*$B$25),"")</f>
        <v/>
      </c>
      <c r="D16" s="24" t="str">
        <f>IFERROR(SUMIFS(Requirements!$O$6:$O$52,Requirements!$B$6:$B$52,$A16)/(SUMPRODUCT((Requirements!$B$6:$B$52=$A16)*ISNUMBER(Requirements!$L$6:$L$52)*Requirements!$I$6:$I$52)*$B$25),"")</f>
        <v/>
      </c>
    </row>
    <row r="17" spans="1:4" x14ac:dyDescent="0.3">
      <c r="A17" s="27" t="s">
        <v>150</v>
      </c>
      <c r="B17" s="24" t="str">
        <f>IFERROR(SUMIFS(Requirements!$M$6:$M$52,Requirements!$B$6:$B$52,$A17)/(SUMPRODUCT((Requirements!$B$6:$B$52=$A17)*ISNUMBER(Requirements!$J$6:$J$52)*Requirements!$I$6:$I$52)*$B$25),"")</f>
        <v/>
      </c>
      <c r="C17" s="24" t="str">
        <f>IFERROR(SUMIFS(Requirements!$N$6:$N$52,Requirements!$B$6:$B$52,$A17)/(SUMPRODUCT((Requirements!$B$6:$B$52=$A17)*ISNUMBER(Requirements!$K$6:$K$52)*Requirements!$I$6:$I$52)*$B$25),"")</f>
        <v/>
      </c>
      <c r="D17" s="24" t="str">
        <f>IFERROR(SUMIFS(Requirements!$O$6:$O$52,Requirements!$B$6:$B$52,$A17)/(SUMPRODUCT((Requirements!$B$6:$B$52=$A17)*ISNUMBER(Requirements!$L$6:$L$52)*Requirements!$I$6:$I$52)*$B$25),"")</f>
        <v/>
      </c>
    </row>
    <row r="18" spans="1:4" x14ac:dyDescent="0.3">
      <c r="A18" s="27" t="s">
        <v>182</v>
      </c>
      <c r="B18" s="24" t="str">
        <f>IFERROR(SUMIFS(Requirements!$M$6:$M$52,Requirements!$B$6:$B$52,$A18)/(SUMPRODUCT((Requirements!$B$6:$B$52=$A18)*ISNUMBER(Requirements!$J$6:$J$52)*Requirements!$I$6:$I$52)*$B$25),"")</f>
        <v/>
      </c>
      <c r="C18" s="24" t="str">
        <f>IFERROR(SUMIFS(Requirements!$N$6:$N$52,Requirements!$B$6:$B$52,$A18)/(SUMPRODUCT((Requirements!$B$6:$B$52=$A18)*ISNUMBER(Requirements!$K$6:$K$52)*Requirements!$I$6:$I$52)*$B$25),"")</f>
        <v/>
      </c>
      <c r="D18" s="24" t="str">
        <f>IFERROR(SUMIFS(Requirements!$O$6:$O$52,Requirements!$B$6:$B$52,$A18)/(SUMPRODUCT((Requirements!$B$6:$B$52=$A18)*ISNUMBER(Requirements!$L$6:$L$52)*Requirements!$I$6:$I$52)*$B$25),"")</f>
        <v/>
      </c>
    </row>
    <row r="19" spans="1:4" x14ac:dyDescent="0.3">
      <c r="A19" s="27" t="s">
        <v>208</v>
      </c>
      <c r="B19" s="24" t="str">
        <f>IFERROR(SUMIFS(Requirements!$M$6:$M$52,Requirements!$B$6:$B$52,$A19)/(SUMPRODUCT((Requirements!$B$6:$B$52=$A19)*ISNUMBER(Requirements!$J$6:$J$52)*Requirements!$I$6:$I$52)*$B$25),"")</f>
        <v/>
      </c>
      <c r="C19" s="24" t="str">
        <f>IFERROR(SUMIFS(Requirements!$N$6:$N$52,Requirements!$B$6:$B$52,$A19)/(SUMPRODUCT((Requirements!$B$6:$B$52=$A19)*ISNUMBER(Requirements!$K$6:$K$52)*Requirements!$I$6:$I$52)*$B$25),"")</f>
        <v/>
      </c>
      <c r="D19" s="24" t="str">
        <f>IFERROR(SUMIFS(Requirements!$O$6:$O$52,Requirements!$B$6:$B$52,$A19)/(SUMPRODUCT((Requirements!$B$6:$B$52=$A19)*ISNUMBER(Requirements!$L$6:$L$52)*Requirements!$I$6:$I$52)*$B$25),"")</f>
        <v/>
      </c>
    </row>
    <row r="20" spans="1:4" x14ac:dyDescent="0.3">
      <c r="A20" s="27" t="s">
        <v>229</v>
      </c>
      <c r="B20" s="24" t="str">
        <f>IFERROR(SUMIFS(Requirements!$M$6:$M$52,Requirements!$B$6:$B$52,$A20)/(SUMPRODUCT((Requirements!$B$6:$B$52=$A20)*ISNUMBER(Requirements!$J$6:$J$52)*Requirements!$I$6:$I$52)*$B$25),"")</f>
        <v/>
      </c>
      <c r="C20" s="24" t="str">
        <f>IFERROR(SUMIFS(Requirements!$N$6:$N$52,Requirements!$B$6:$B$52,$A20)/(SUMPRODUCT((Requirements!$B$6:$B$52=$A20)*ISNUMBER(Requirements!$K$6:$K$52)*Requirements!$I$6:$I$52)*$B$25),"")</f>
        <v/>
      </c>
      <c r="D20" s="24" t="str">
        <f>IFERROR(SUMIFS(Requirements!$O$6:$O$52,Requirements!$B$6:$B$52,$A20)/(SUMPRODUCT((Requirements!$B$6:$B$52=$A20)*ISNUMBER(Requirements!$L$6:$L$52)*Requirements!$I$6:$I$52)*$B$25),"")</f>
        <v/>
      </c>
    </row>
    <row r="21" spans="1:4" x14ac:dyDescent="0.3">
      <c r="A21" s="27" t="s">
        <v>260</v>
      </c>
      <c r="B21" s="24" t="str">
        <f>IFERROR(SUMIFS(Requirements!$M$6:$M$52,Requirements!$B$6:$B$52,$A21)/(SUMPRODUCT((Requirements!$B$6:$B$52=$A21)*ISNUMBER(Requirements!$J$6:$J$52)*Requirements!$I$6:$I$52)*$B$25),"")</f>
        <v/>
      </c>
      <c r="C21" s="24" t="str">
        <f>IFERROR(SUMIFS(Requirements!$N$6:$N$52,Requirements!$B$6:$B$52,$A21)/(SUMPRODUCT((Requirements!$B$6:$B$52=$A21)*ISNUMBER(Requirements!$K$6:$K$52)*Requirements!$I$6:$I$52)*$B$25),"")</f>
        <v/>
      </c>
      <c r="D21" s="24" t="str">
        <f>IFERROR(SUMIFS(Requirements!$O$6:$O$52,Requirements!$B$6:$B$52,$A21)/(SUMPRODUCT((Requirements!$B$6:$B$52=$A21)*ISNUMBER(Requirements!$L$6:$L$52)*Requirements!$I$6:$I$52)*$B$25),"")</f>
        <v/>
      </c>
    </row>
    <row r="22" spans="1:4" x14ac:dyDescent="0.3">
      <c r="A22" s="27" t="s">
        <v>271</v>
      </c>
      <c r="B22" s="24" t="str">
        <f>IFERROR(SUMIFS(Requirements!$M$6:$M$52,Requirements!$B$6:$B$52,$A22)/(SUMPRODUCT((Requirements!$B$6:$B$52=$A22)*ISNUMBER(Requirements!$J$6:$J$52)*Requirements!$I$6:$I$52)*$B$25),"")</f>
        <v/>
      </c>
      <c r="C22" s="24" t="str">
        <f>IFERROR(SUMIFS(Requirements!$N$6:$N$52,Requirements!$B$6:$B$52,$A22)/(SUMPRODUCT((Requirements!$B$6:$B$52=$A22)*ISNUMBER(Requirements!$K$6:$K$52)*Requirements!$I$6:$I$52)*$B$25),"")</f>
        <v/>
      </c>
      <c r="D22" s="24" t="str">
        <f>IFERROR(SUMIFS(Requirements!$O$6:$O$52,Requirements!$B$6:$B$52,$A22)/(SUMPRODUCT((Requirements!$B$6:$B$52=$A22)*ISNUMBER(Requirements!$L$6:$L$52)*Requirements!$I$6:$I$52)*$B$25),"")</f>
        <v/>
      </c>
    </row>
    <row r="24" spans="1:4" x14ac:dyDescent="0.3">
      <c r="A24" s="26" t="s">
        <v>310</v>
      </c>
    </row>
    <row r="25" spans="1:4" x14ac:dyDescent="0.3">
      <c r="A25" s="27" t="s">
        <v>311</v>
      </c>
      <c r="B25" s="28">
        <v>5</v>
      </c>
    </row>
    <row r="26" spans="1:4" x14ac:dyDescent="0.3">
      <c r="A26" s="27" t="s">
        <v>312</v>
      </c>
      <c r="B26" s="28">
        <v>3</v>
      </c>
    </row>
    <row r="27" spans="1:4" x14ac:dyDescent="0.3">
      <c r="A27" s="27" t="s">
        <v>313</v>
      </c>
      <c r="B27" s="28">
        <v>5</v>
      </c>
    </row>
    <row r="28" spans="1:4" x14ac:dyDescent="0.3">
      <c r="A28" s="27" t="s">
        <v>314</v>
      </c>
      <c r="B28" s="28">
        <v>3</v>
      </c>
    </row>
    <row r="29" spans="1:4" x14ac:dyDescent="0.3">
      <c r="A29" s="27" t="s">
        <v>315</v>
      </c>
      <c r="B29" s="28">
        <v>1</v>
      </c>
    </row>
  </sheetData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Read me</vt:lpstr>
      <vt:lpstr>Requirements</vt:lpstr>
      <vt:lpstr>Scoring summary</vt:lpstr>
      <vt:lpstr>Requirements!Print_Titles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AML Vendor RFP Checklist and Scoring Template: Kenya</dc:title>
  <dc:subject>AML compliance software vendor evaluation</dc:subject>
  <dc:creator>Creodata Solutions</dc:creator>
  <cp:keywords>AML software Kenya, RFP, vendor evaluation, POCAMLA, FRC, goAML</cp:keywords>
  <cp:lastModifiedBy>Creodata Solutions</cp:lastModifiedBy>
  <dcterms:created xsi:type="dcterms:W3CDTF">2026-09-17T10:44:20Z</dcterms:created>
  <dcterms:modified xsi:type="dcterms:W3CDTF">2026-09-17T10:44:36Z</dcterms:modified>
</cp:coreProperties>
</file>